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Objects="none"/>
  <mc:AlternateContent xmlns:mc="http://schemas.openxmlformats.org/markup-compatibility/2006">
    <mc:Choice Requires="x15">
      <x15ac:absPath xmlns:x15ac="http://schemas.microsoft.com/office/spreadsheetml/2010/11/ac" url="D:\Energie\Vorträge\Aktuelle Vorträge\Berechnungen\"/>
    </mc:Choice>
  </mc:AlternateContent>
  <xr:revisionPtr revIDLastSave="0" documentId="13_ncr:1_{52C9E9D5-3C13-4DA0-8BF2-A9E5D18D3793}" xr6:coauthVersionLast="47" xr6:coauthVersionMax="47" xr10:uidLastSave="{00000000-0000-0000-0000-000000000000}"/>
  <bookViews>
    <workbookView xWindow="0" yWindow="684" windowWidth="23040" windowHeight="11676" xr2:uid="{00000000-000D-0000-FFFF-FFFF00000000}"/>
  </bookViews>
  <sheets>
    <sheet name="Rechenblatt" sheetId="1" r:id="rId1"/>
    <sheet name="Ergebniss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" l="1"/>
  <c r="C51" i="1"/>
  <c r="C28" i="1"/>
  <c r="G31" i="1"/>
  <c r="C30" i="1" s="1"/>
  <c r="K9" i="1"/>
  <c r="K11" i="1"/>
  <c r="K13" i="1" l="1"/>
  <c r="C31" i="1"/>
  <c r="G33" i="1"/>
  <c r="K10" i="1" l="1"/>
  <c r="B7" i="3" l="1"/>
  <c r="B8" i="3"/>
  <c r="B9" i="3"/>
  <c r="B10" i="3"/>
  <c r="B11" i="3"/>
  <c r="B12" i="3"/>
  <c r="B13" i="3"/>
  <c r="B14" i="3"/>
  <c r="B15" i="3"/>
  <c r="B16" i="3"/>
  <c r="B6" i="3"/>
  <c r="F13" i="1"/>
  <c r="K12" i="1"/>
  <c r="K8" i="1"/>
  <c r="K7" i="1" s="1"/>
  <c r="C32" i="1"/>
  <c r="C14" i="1"/>
  <c r="C34" i="1" s="1"/>
  <c r="G43" i="1" s="1"/>
  <c r="G45" i="1"/>
  <c r="G48" i="1" s="1"/>
  <c r="C40" i="1" l="1"/>
  <c r="G44" i="1" s="1"/>
  <c r="C33" i="1"/>
  <c r="G42" i="1" s="1"/>
  <c r="C39" i="1"/>
  <c r="C50" i="1" s="1"/>
  <c r="C35" i="1"/>
  <c r="C38" i="1"/>
  <c r="C49" i="1" s="1"/>
  <c r="C36" i="1"/>
  <c r="C37" i="1"/>
  <c r="C48" i="1"/>
  <c r="C44" i="1"/>
  <c r="C47" i="1" l="1"/>
  <c r="C45" i="1"/>
  <c r="G39" i="1"/>
  <c r="C43" i="1"/>
  <c r="G41" i="1"/>
  <c r="C46" i="1"/>
  <c r="G40" i="1"/>
</calcChain>
</file>

<file path=xl/sharedStrings.xml><?xml version="1.0" encoding="utf-8"?>
<sst xmlns="http://schemas.openxmlformats.org/spreadsheetml/2006/main" count="176" uniqueCount="103">
  <si>
    <t>Investkosten</t>
  </si>
  <si>
    <t>Solar</t>
  </si>
  <si>
    <t>Wind onshore</t>
  </si>
  <si>
    <t>Wind offshore</t>
  </si>
  <si>
    <t>Vollaststunden</t>
  </si>
  <si>
    <t>Gaskraftwerke</t>
  </si>
  <si>
    <t xml:space="preserve">Investkosten </t>
  </si>
  <si>
    <t>Eingabefelder</t>
  </si>
  <si>
    <t>Ergebnisse</t>
  </si>
  <si>
    <t>Kernkraftwerke</t>
  </si>
  <si>
    <t>Kernkraftwerk</t>
  </si>
  <si>
    <t>GT</t>
  </si>
  <si>
    <t>KKW</t>
  </si>
  <si>
    <t>Wind onsh</t>
  </si>
  <si>
    <t>Wind offsh</t>
  </si>
  <si>
    <t>Gesamt</t>
  </si>
  <si>
    <t>jährlich</t>
  </si>
  <si>
    <t>Ausbau</t>
  </si>
  <si>
    <t>Anteil an Stromerzeugung in %</t>
  </si>
  <si>
    <t>Faktor EE</t>
  </si>
  <si>
    <t>Anzahl</t>
  </si>
  <si>
    <t>Investition Milliarden</t>
  </si>
  <si>
    <t>Umsetzugszeit</t>
  </si>
  <si>
    <t xml:space="preserve">Solar  Dachanlagen </t>
  </si>
  <si>
    <r>
      <t xml:space="preserve">Parameter "Anteil an Stromerzeugung in %" aus dem Rechenblatt </t>
    </r>
    <r>
      <rPr>
        <b/>
        <sz val="11"/>
        <color rgb="FFFF0000"/>
        <rFont val="Calibri"/>
        <family val="2"/>
        <scheme val="minor"/>
      </rPr>
      <t xml:space="preserve"> (rote Zahlen in Rechenblatt)</t>
    </r>
  </si>
  <si>
    <t>Einfluss der Investkosten durch Ausbau der  Kernenergie</t>
  </si>
  <si>
    <t>H2 Elektrolyse</t>
  </si>
  <si>
    <t>Zubau</t>
  </si>
  <si>
    <t>H2 Anlagen</t>
  </si>
  <si>
    <t>Anlagengröße</t>
  </si>
  <si>
    <t xml:space="preserve"> Wind offshore</t>
  </si>
  <si>
    <t>ohne Kosten für Netzausbau, Netzstabilisierung, H2 Speicher und  Umstellung auf E- / H2 Verbraucher</t>
  </si>
  <si>
    <t>Summe Kosten CO2 freie Energieerzeugung</t>
  </si>
  <si>
    <t>Gaskraftwerk</t>
  </si>
  <si>
    <t>Investkosten pro Jahr</t>
  </si>
  <si>
    <t>Wirkungsgrade</t>
  </si>
  <si>
    <t>%</t>
  </si>
  <si>
    <t>H2 Erzeugung</t>
  </si>
  <si>
    <t>Investkosten der Energiewende</t>
  </si>
  <si>
    <t>Energiewende abgeschlossen  Jahr</t>
  </si>
  <si>
    <t>Bezugsjahr</t>
  </si>
  <si>
    <t>Kernkraftanlage</t>
  </si>
  <si>
    <t>Anz. Anl.</t>
  </si>
  <si>
    <t>Mio €</t>
  </si>
  <si>
    <t>Ausbau-
anteill</t>
  </si>
  <si>
    <t>H2 Gaskraftwerke</t>
  </si>
  <si>
    <t>Jahr</t>
  </si>
  <si>
    <t>MW el</t>
  </si>
  <si>
    <t>MW</t>
  </si>
  <si>
    <t>Stromerzeugung 2024</t>
  </si>
  <si>
    <t>H2 Gaskraftwerk el</t>
  </si>
  <si>
    <t>Mio to/a</t>
  </si>
  <si>
    <t>Mio/MW</t>
  </si>
  <si>
    <t>Batterie</t>
  </si>
  <si>
    <t>€/kWh</t>
  </si>
  <si>
    <t>Zeit bis GT auf Leistung</t>
  </si>
  <si>
    <t>h</t>
  </si>
  <si>
    <t>Batterien</t>
  </si>
  <si>
    <t>MWh</t>
  </si>
  <si>
    <t xml:space="preserve">H2 Nettoergie </t>
  </si>
  <si>
    <t>H2 Brutto Energie m. H2 Verl. Erz/Trans/Rückv.</t>
  </si>
  <si>
    <t xml:space="preserve">erforderliche H2 Leistung </t>
  </si>
  <si>
    <t xml:space="preserve">Erforderliche GT Leistung </t>
  </si>
  <si>
    <t xml:space="preserve">erforderliche Solar Leistung </t>
  </si>
  <si>
    <t>erforderliche Wind onsh  Leistung</t>
  </si>
  <si>
    <t xml:space="preserve">erforderliche Wind  offsh Leistung </t>
  </si>
  <si>
    <t>Batteriespeicher</t>
  </si>
  <si>
    <t>Industriebedarf H2</t>
  </si>
  <si>
    <t>TWh/a</t>
  </si>
  <si>
    <t>Transportbedarf H2</t>
  </si>
  <si>
    <t>Kosten Neubau KKW</t>
  </si>
  <si>
    <t>H2 Transp, Speicher</t>
  </si>
  <si>
    <t>Nutzb. Solar + Wind</t>
  </si>
  <si>
    <t>Bio. Gas</t>
  </si>
  <si>
    <t>Wasserkraft</t>
  </si>
  <si>
    <t xml:space="preserve">max. Stromleistung 2024  </t>
  </si>
  <si>
    <t>eforderliche Wasserkraft</t>
  </si>
  <si>
    <t>erfordenleiche Biogasanlagen</t>
  </si>
  <si>
    <t xml:space="preserve">Wasserkraftwerke </t>
  </si>
  <si>
    <t>Biogasanlagen</t>
  </si>
  <si>
    <t>Wasserkraftwerke</t>
  </si>
  <si>
    <t>VLS</t>
  </si>
  <si>
    <t>erforderliche Batterien</t>
  </si>
  <si>
    <t>Mio</t>
  </si>
  <si>
    <t>Solar Dachanlagen</t>
  </si>
  <si>
    <t>Battrien</t>
  </si>
  <si>
    <t>H2 Erzeug. Auslastung</t>
  </si>
  <si>
    <t>max Stromleistung</t>
  </si>
  <si>
    <t>Daten  in 2045</t>
  </si>
  <si>
    <t xml:space="preserve">Endenergieverbrauch </t>
  </si>
  <si>
    <t>TWh th</t>
  </si>
  <si>
    <t>Erläuterungen</t>
  </si>
  <si>
    <t>Zusammensetzung Eneenerguíeverbrauch</t>
  </si>
  <si>
    <t>TWh el</t>
  </si>
  <si>
    <t>notwendige H2 Erz. für Rückverstromung</t>
  </si>
  <si>
    <t>Rückverstromung H2</t>
  </si>
  <si>
    <t xml:space="preserve">Stromverbrauch </t>
  </si>
  <si>
    <t>Einsparung durch Wärmepp. auf Endenergie</t>
  </si>
  <si>
    <t>Rückverstromung mit H2 auf Stromverbrauch</t>
  </si>
  <si>
    <t>Stromverbrauch</t>
  </si>
  <si>
    <t>EE-Stromerzeugung</t>
  </si>
  <si>
    <t>Mrd €</t>
  </si>
  <si>
    <t>Mrd.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</si>
</sst>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horizontal="right"/>
    </xf>
    <xf numFmtId="0" fontId="7" fillId="0" borderId="10" xfId="0" applyFont="1" applyBorder="1" applyAlignment="1">
      <alignment vertical="center"/>
    </xf>
    <xf numFmtId="3" fontId="1" fillId="0" borderId="12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0" fillId="0" borderId="12" xfId="0" applyFont="1" applyFill="1" applyBorder="1"/>
    <xf numFmtId="0" fontId="0" fillId="0" borderId="14" xfId="0" applyFont="1" applyFill="1" applyBorder="1"/>
    <xf numFmtId="0" fontId="0" fillId="0" borderId="4" xfId="0" applyFont="1" applyBorder="1"/>
    <xf numFmtId="0" fontId="0" fillId="0" borderId="14" xfId="0" applyFont="1" applyBorder="1"/>
    <xf numFmtId="0" fontId="0" fillId="0" borderId="13" xfId="0" applyFont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Border="1"/>
    <xf numFmtId="0" fontId="0" fillId="4" borderId="0" xfId="0" applyFont="1" applyFill="1" applyBorder="1"/>
    <xf numFmtId="9" fontId="0" fillId="0" borderId="0" xfId="0" applyNumberFormat="1" applyFont="1"/>
    <xf numFmtId="0" fontId="0" fillId="0" borderId="0" xfId="0" applyFont="1" applyFill="1"/>
    <xf numFmtId="9" fontId="0" fillId="2" borderId="12" xfId="0" applyNumberFormat="1" applyFont="1" applyFill="1" applyBorder="1"/>
    <xf numFmtId="9" fontId="0" fillId="2" borderId="14" xfId="0" applyNumberFormat="1" applyFont="1" applyFill="1" applyBorder="1"/>
    <xf numFmtId="0" fontId="0" fillId="0" borderId="13" xfId="0" applyFont="1" applyFill="1" applyBorder="1"/>
    <xf numFmtId="0" fontId="0" fillId="0" borderId="6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/>
    <xf numFmtId="9" fontId="0" fillId="0" borderId="14" xfId="0" applyNumberFormat="1" applyFont="1" applyBorder="1"/>
    <xf numFmtId="0" fontId="0" fillId="0" borderId="4" xfId="0" applyFont="1" applyFill="1" applyBorder="1"/>
    <xf numFmtId="3" fontId="0" fillId="0" borderId="14" xfId="0" applyNumberFormat="1" applyFont="1" applyBorder="1"/>
    <xf numFmtId="0" fontId="0" fillId="0" borderId="1" xfId="0" applyFont="1" applyBorder="1" applyAlignment="1">
      <alignment horizontal="center"/>
    </xf>
    <xf numFmtId="3" fontId="0" fillId="0" borderId="12" xfId="0" applyNumberFormat="1" applyFont="1" applyBorder="1"/>
    <xf numFmtId="3" fontId="0" fillId="0" borderId="13" xfId="0" applyNumberFormat="1" applyFont="1" applyBorder="1"/>
    <xf numFmtId="3" fontId="0" fillId="0" borderId="5" xfId="0" applyNumberFormat="1" applyFont="1" applyBorder="1"/>
    <xf numFmtId="0" fontId="0" fillId="0" borderId="1" xfId="0" applyFont="1" applyFill="1" applyBorder="1"/>
    <xf numFmtId="3" fontId="1" fillId="0" borderId="1" xfId="0" applyNumberFormat="1" applyFont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Border="1"/>
    <xf numFmtId="164" fontId="0" fillId="3" borderId="3" xfId="0" applyNumberFormat="1" applyFont="1" applyFill="1" applyBorder="1"/>
    <xf numFmtId="3" fontId="0" fillId="3" borderId="5" xfId="0" applyNumberFormat="1" applyFont="1" applyFill="1" applyBorder="1"/>
    <xf numFmtId="0" fontId="0" fillId="3" borderId="5" xfId="0" applyFont="1" applyFill="1" applyBorder="1"/>
    <xf numFmtId="3" fontId="0" fillId="3" borderId="7" xfId="0" applyNumberFormat="1" applyFont="1" applyFill="1" applyBorder="1"/>
    <xf numFmtId="0" fontId="0" fillId="0" borderId="0" xfId="0" applyFont="1" applyBorder="1" applyAlignment="1">
      <alignment horizontal="center"/>
    </xf>
    <xf numFmtId="3" fontId="0" fillId="4" borderId="0" xfId="0" applyNumberFormat="1" applyFont="1" applyFill="1" applyBorder="1"/>
    <xf numFmtId="0" fontId="0" fillId="2" borderId="3" xfId="0" applyFont="1" applyFill="1" applyBorder="1"/>
    <xf numFmtId="0" fontId="0" fillId="2" borderId="5" xfId="0" applyFont="1" applyFill="1" applyBorder="1"/>
    <xf numFmtId="0" fontId="0" fillId="2" borderId="7" xfId="0" applyFont="1" applyFill="1" applyBorder="1"/>
    <xf numFmtId="0" fontId="0" fillId="0" borderId="12" xfId="0" applyFont="1" applyBorder="1" applyAlignment="1">
      <alignment horizontal="center"/>
    </xf>
    <xf numFmtId="0" fontId="1" fillId="0" borderId="1" xfId="0" applyFont="1" applyBorder="1"/>
    <xf numFmtId="0" fontId="0" fillId="4" borderId="0" xfId="0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8" fillId="5" borderId="1" xfId="0" applyNumberFormat="1" applyFont="1" applyFill="1" applyBorder="1" applyAlignment="1">
      <alignment horizontal="right" vertical="center"/>
    </xf>
    <xf numFmtId="0" fontId="0" fillId="3" borderId="11" xfId="0" applyFont="1" applyFill="1" applyBorder="1"/>
    <xf numFmtId="3" fontId="0" fillId="2" borderId="12" xfId="0" applyNumberFormat="1" applyFont="1" applyFill="1" applyBorder="1"/>
    <xf numFmtId="3" fontId="0" fillId="2" borderId="14" xfId="0" applyNumberFormat="1" applyFont="1" applyFill="1" applyBorder="1"/>
    <xf numFmtId="3" fontId="0" fillId="2" borderId="13" xfId="0" applyNumberFormat="1" applyFont="1" applyFill="1" applyBorder="1"/>
    <xf numFmtId="3" fontId="0" fillId="0" borderId="7" xfId="0" applyNumberFormat="1" applyFont="1" applyBorder="1"/>
    <xf numFmtId="0" fontId="0" fillId="0" borderId="2" xfId="0" applyFont="1" applyBorder="1" applyAlignment="1">
      <alignment horizontal="left" vertical="center"/>
    </xf>
    <xf numFmtId="3" fontId="0" fillId="5" borderId="5" xfId="0" applyNumberFormat="1" applyFont="1" applyFill="1" applyBorder="1"/>
    <xf numFmtId="0" fontId="0" fillId="5" borderId="5" xfId="0" applyFont="1" applyFill="1" applyBorder="1"/>
    <xf numFmtId="0" fontId="0" fillId="5" borderId="3" xfId="0" applyFont="1" applyFill="1" applyBorder="1" applyAlignment="1">
      <alignment horizontal="right" vertical="center"/>
    </xf>
    <xf numFmtId="0" fontId="0" fillId="5" borderId="5" xfId="0" applyFont="1" applyFill="1" applyBorder="1" applyAlignment="1">
      <alignment horizontal="right" vertical="center"/>
    </xf>
    <xf numFmtId="3" fontId="9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4" fillId="0" borderId="0" xfId="0" applyFont="1"/>
    <xf numFmtId="3" fontId="10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0" fillId="0" borderId="3" xfId="0" applyNumberFormat="1" applyFont="1" applyBorder="1"/>
    <xf numFmtId="1" fontId="0" fillId="0" borderId="13" xfId="0" applyNumberFormat="1" applyFont="1" applyBorder="1"/>
    <xf numFmtId="9" fontId="0" fillId="0" borderId="0" xfId="0" applyNumberFormat="1" applyFont="1" applyAlignment="1">
      <alignment horizontal="center"/>
    </xf>
    <xf numFmtId="3" fontId="0" fillId="4" borderId="7" xfId="0" applyNumberFormat="1" applyFont="1" applyFill="1" applyBorder="1"/>
    <xf numFmtId="0" fontId="3" fillId="0" borderId="14" xfId="0" applyFont="1" applyFill="1" applyBorder="1" applyAlignment="1">
      <alignment horizontal="center" vertical="center"/>
    </xf>
    <xf numFmtId="9" fontId="6" fillId="2" borderId="14" xfId="0" applyNumberFormat="1" applyFont="1" applyFill="1" applyBorder="1"/>
    <xf numFmtId="9" fontId="0" fillId="2" borderId="13" xfId="0" applyNumberFormat="1" applyFont="1" applyFill="1" applyBorder="1"/>
    <xf numFmtId="0" fontId="9" fillId="0" borderId="14" xfId="0" applyFont="1" applyFill="1" applyBorder="1"/>
    <xf numFmtId="0" fontId="15" fillId="0" borderId="1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3" fontId="0" fillId="0" borderId="0" xfId="0" applyNumberFormat="1" applyFont="1"/>
    <xf numFmtId="3" fontId="1" fillId="0" borderId="0" xfId="0" applyNumberFormat="1" applyFont="1"/>
    <xf numFmtId="0" fontId="1" fillId="0" borderId="0" xfId="0" applyFont="1"/>
    <xf numFmtId="1" fontId="0" fillId="0" borderId="0" xfId="0" applyNumberFormat="1" applyFont="1"/>
    <xf numFmtId="0" fontId="1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4" borderId="3" xfId="0" applyFont="1" applyFill="1" applyBorder="1"/>
    <xf numFmtId="0" fontId="1" fillId="0" borderId="5" xfId="0" applyFont="1" applyBorder="1"/>
    <xf numFmtId="0" fontId="1" fillId="6" borderId="7" xfId="0" applyFont="1" applyFill="1" applyBorder="1"/>
    <xf numFmtId="9" fontId="4" fillId="2" borderId="0" xfId="0" applyNumberFormat="1" applyFont="1" applyFill="1" applyBorder="1" applyAlignment="1">
      <alignment horizontal="center"/>
    </xf>
    <xf numFmtId="9" fontId="4" fillId="2" borderId="9" xfId="0" applyNumberFormat="1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4" borderId="5" xfId="0" applyNumberFormat="1" applyFont="1" applyFill="1" applyBorder="1"/>
    <xf numFmtId="3" fontId="0" fillId="4" borderId="5" xfId="0" applyNumberFormat="1" applyFont="1" applyFill="1" applyBorder="1"/>
    <xf numFmtId="0" fontId="9" fillId="0" borderId="1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Einfluss der </a:t>
            </a:r>
            <a:r>
              <a:rPr lang="de-DE" sz="1400" b="1"/>
              <a:t>Investkosten durch Ausbau der</a:t>
            </a:r>
            <a:r>
              <a:rPr lang="de-DE" sz="1400" b="1" baseline="0"/>
              <a:t> </a:t>
            </a:r>
            <a:r>
              <a:rPr lang="de-DE" sz="1400" b="1"/>
              <a:t> Kernenergie</a:t>
            </a:r>
          </a:p>
          <a:p>
            <a:pPr>
              <a:defRPr/>
            </a:pPr>
            <a:r>
              <a:rPr lang="de-DE" sz="1400" b="1"/>
              <a:t>in € Milliarden </a:t>
            </a:r>
          </a:p>
        </c:rich>
      </c:tx>
      <c:layout>
        <c:manualLayout>
          <c:xMode val="edge"/>
          <c:yMode val="edge"/>
          <c:x val="0.14820907803191269"/>
          <c:y val="3.278317483041892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2721192109050878E-2"/>
          <c:y val="6.2268504604863321E-2"/>
          <c:w val="0.91691911494934097"/>
          <c:h val="0.808972535752422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Ergebnisse!$E$6:$E$16</c:f>
              <c:numCache>
                <c:formatCode>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cat>
          <c:val>
            <c:numRef>
              <c:f>Ergebnisse!$A$6:$A$16</c:f>
              <c:numCache>
                <c:formatCode>#,##0</c:formatCode>
                <c:ptCount val="11"/>
                <c:pt idx="0">
                  <c:v>5106</c:v>
                </c:pt>
                <c:pt idx="1">
                  <c:v>4415</c:v>
                </c:pt>
                <c:pt idx="2">
                  <c:v>4053</c:v>
                </c:pt>
                <c:pt idx="3">
                  <c:v>3527</c:v>
                </c:pt>
                <c:pt idx="4">
                  <c:v>3410</c:v>
                </c:pt>
                <c:pt idx="5">
                  <c:v>3293</c:v>
                </c:pt>
                <c:pt idx="6">
                  <c:v>3012</c:v>
                </c:pt>
                <c:pt idx="7">
                  <c:v>2896</c:v>
                </c:pt>
                <c:pt idx="8">
                  <c:v>2533</c:v>
                </c:pt>
                <c:pt idx="9">
                  <c:v>2170</c:v>
                </c:pt>
                <c:pt idx="10">
                  <c:v>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0-478D-B688-66EACB44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283408"/>
        <c:axId val="357283016"/>
      </c:barChart>
      <c:catAx>
        <c:axId val="357283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7283016"/>
        <c:crosses val="autoZero"/>
        <c:auto val="1"/>
        <c:lblAlgn val="ctr"/>
        <c:lblOffset val="100"/>
        <c:tickLblSkip val="1"/>
        <c:noMultiLvlLbl val="0"/>
      </c:catAx>
      <c:valAx>
        <c:axId val="35728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728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15240</xdr:rowOff>
    </xdr:from>
    <xdr:to>
      <xdr:col>9</xdr:col>
      <xdr:colOff>0</xdr:colOff>
      <xdr:row>49</xdr:row>
      <xdr:rowOff>30480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0.22258</cdr:x>
      <cdr:y>0.77186</cdr:y>
    </cdr:from>
    <cdr:to>
      <cdr:x>0.8957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77340" y="3093720"/>
          <a:ext cx="477012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0.36774</cdr:x>
      <cdr:y>0.92015</cdr:y>
    </cdr:from>
    <cdr:to>
      <cdr:x>0.71075</cdr:x>
      <cdr:y>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606040" y="5511086"/>
          <a:ext cx="2430780" cy="478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600" b="1"/>
            <a:t>Anteil Kernenergie 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22" zoomScale="80" zoomScaleNormal="80" workbookViewId="0">
      <selection activeCell="I36" sqref="I36"/>
    </sheetView>
  </sheetViews>
  <sheetFormatPr baseColWidth="10" defaultRowHeight="14.4" x14ac:dyDescent="0.3"/>
  <cols>
    <col min="1" max="1" width="38.5546875" style="27" customWidth="1"/>
    <col min="2" max="2" width="7.6640625" style="101" customWidth="1"/>
    <col min="3" max="3" width="10" style="27" customWidth="1"/>
    <col min="4" max="4" width="3" style="27" customWidth="1"/>
    <col min="5" max="5" width="21.109375" style="27" customWidth="1"/>
    <col min="6" max="6" width="7.21875" style="89" customWidth="1"/>
    <col min="7" max="7" width="8.77734375" style="27" customWidth="1"/>
    <col min="8" max="8" width="5.77734375" style="27" customWidth="1"/>
    <col min="9" max="9" width="40.21875" style="27" customWidth="1"/>
    <col min="10" max="10" width="6.77734375" style="27" customWidth="1"/>
    <col min="11" max="11" width="6.6640625" style="27" customWidth="1"/>
    <col min="12" max="16384" width="11.5546875" style="27"/>
  </cols>
  <sheetData>
    <row r="1" spans="1:12" ht="23.4" x14ac:dyDescent="0.45">
      <c r="A1" s="112" t="s">
        <v>38</v>
      </c>
      <c r="B1" s="100"/>
      <c r="F1" s="143" t="s">
        <v>7</v>
      </c>
      <c r="G1" s="143"/>
    </row>
    <row r="2" spans="1:12" ht="13.2" customHeight="1" x14ac:dyDescent="0.3">
      <c r="A2" s="27" t="s">
        <v>31</v>
      </c>
    </row>
    <row r="3" spans="1:12" hidden="1" x14ac:dyDescent="0.3">
      <c r="H3" s="27" t="s">
        <v>7</v>
      </c>
    </row>
    <row r="4" spans="1:12" ht="15" thickBot="1" x14ac:dyDescent="0.35"/>
    <row r="5" spans="1:12" ht="15" thickBot="1" x14ac:dyDescent="0.35">
      <c r="A5" s="74" t="s">
        <v>88</v>
      </c>
      <c r="B5" s="100"/>
    </row>
    <row r="6" spans="1:12" ht="29.4" thickBot="1" x14ac:dyDescent="0.35">
      <c r="A6" s="123" t="s">
        <v>89</v>
      </c>
      <c r="B6" s="102" t="s">
        <v>90</v>
      </c>
      <c r="C6" s="77">
        <v>2300</v>
      </c>
      <c r="E6" s="50" t="s">
        <v>4</v>
      </c>
      <c r="F6" s="34" t="s">
        <v>44</v>
      </c>
      <c r="G6" s="136" t="s">
        <v>81</v>
      </c>
      <c r="I6" s="129" t="s">
        <v>91</v>
      </c>
      <c r="J6" s="124"/>
    </row>
    <row r="7" spans="1:12" x14ac:dyDescent="0.3">
      <c r="A7" s="83" t="s">
        <v>40</v>
      </c>
      <c r="B7" s="96" t="s">
        <v>46</v>
      </c>
      <c r="C7" s="86">
        <v>2024</v>
      </c>
      <c r="E7" s="36" t="s">
        <v>1</v>
      </c>
      <c r="F7" s="134">
        <v>0.55000000000000004</v>
      </c>
      <c r="G7" s="79">
        <v>800</v>
      </c>
      <c r="I7" s="127" t="s">
        <v>92</v>
      </c>
      <c r="J7" s="27" t="s">
        <v>90</v>
      </c>
      <c r="K7" s="126">
        <f>SUM(K8:K11)</f>
        <v>2300</v>
      </c>
      <c r="L7" s="125"/>
    </row>
    <row r="8" spans="1:12" x14ac:dyDescent="0.3">
      <c r="A8" s="35" t="s">
        <v>39</v>
      </c>
      <c r="B8" s="93" t="s">
        <v>46</v>
      </c>
      <c r="C8" s="87">
        <v>2045</v>
      </c>
      <c r="E8" s="37" t="s">
        <v>2</v>
      </c>
      <c r="F8" s="134">
        <v>0.32</v>
      </c>
      <c r="G8" s="80">
        <v>1700</v>
      </c>
      <c r="I8" s="27" t="s">
        <v>96</v>
      </c>
      <c r="J8" s="27" t="s">
        <v>93</v>
      </c>
      <c r="K8" s="125">
        <f>C28</f>
        <v>1453</v>
      </c>
    </row>
    <row r="9" spans="1:12" x14ac:dyDescent="0.3">
      <c r="A9" s="38"/>
      <c r="B9" s="103"/>
      <c r="C9" s="149"/>
      <c r="E9" s="39" t="s">
        <v>3</v>
      </c>
      <c r="F9" s="134">
        <v>0.1</v>
      </c>
      <c r="G9" s="80">
        <v>3000</v>
      </c>
      <c r="H9" s="42"/>
      <c r="I9" s="42" t="s">
        <v>97</v>
      </c>
      <c r="J9" s="27" t="s">
        <v>90</v>
      </c>
      <c r="K9" s="125">
        <f>C11</f>
        <v>300</v>
      </c>
    </row>
    <row r="10" spans="1:12" x14ac:dyDescent="0.3">
      <c r="A10" s="38"/>
      <c r="B10" s="103"/>
      <c r="C10" s="150"/>
      <c r="E10" s="39" t="s">
        <v>73</v>
      </c>
      <c r="F10" s="134">
        <v>0.02</v>
      </c>
      <c r="G10" s="80">
        <v>7000</v>
      </c>
      <c r="I10" s="27" t="s">
        <v>67</v>
      </c>
      <c r="J10" s="27" t="s">
        <v>90</v>
      </c>
      <c r="K10" s="27">
        <f>G33</f>
        <v>297</v>
      </c>
    </row>
    <row r="11" spans="1:12" ht="14.4" customHeight="1" x14ac:dyDescent="0.3">
      <c r="A11" s="38" t="s">
        <v>97</v>
      </c>
      <c r="B11" s="103" t="s">
        <v>90</v>
      </c>
      <c r="C11" s="84">
        <v>300</v>
      </c>
      <c r="D11" s="41"/>
      <c r="E11" s="39" t="s">
        <v>74</v>
      </c>
      <c r="F11" s="134">
        <v>0.01</v>
      </c>
      <c r="G11" s="80">
        <v>6000</v>
      </c>
      <c r="I11" s="27" t="s">
        <v>69</v>
      </c>
      <c r="J11" s="27" t="s">
        <v>90</v>
      </c>
      <c r="K11" s="128">
        <f>G34</f>
        <v>250</v>
      </c>
    </row>
    <row r="12" spans="1:12" ht="15" thickBot="1" x14ac:dyDescent="0.35">
      <c r="A12" s="38" t="s">
        <v>49</v>
      </c>
      <c r="B12" s="103" t="s">
        <v>93</v>
      </c>
      <c r="C12" s="85">
        <v>523</v>
      </c>
      <c r="D12" s="45"/>
      <c r="E12" s="40" t="s">
        <v>10</v>
      </c>
      <c r="F12" s="135">
        <v>0</v>
      </c>
      <c r="G12" s="81">
        <v>8000</v>
      </c>
      <c r="I12" s="27" t="s">
        <v>95</v>
      </c>
      <c r="J12" s="27" t="s">
        <v>90</v>
      </c>
      <c r="K12" s="128">
        <f>G31</f>
        <v>460</v>
      </c>
    </row>
    <row r="13" spans="1:12" ht="15" thickBot="1" x14ac:dyDescent="0.35">
      <c r="A13" s="53" t="s">
        <v>75</v>
      </c>
      <c r="B13" s="104" t="s">
        <v>47</v>
      </c>
      <c r="C13" s="84">
        <v>80000</v>
      </c>
      <c r="D13" s="45"/>
      <c r="E13" s="42"/>
      <c r="F13" s="117">
        <f>SUM(F7:F12)</f>
        <v>1</v>
      </c>
      <c r="G13" s="43"/>
      <c r="I13" s="27" t="s">
        <v>98</v>
      </c>
      <c r="J13" s="130" t="s">
        <v>36</v>
      </c>
      <c r="K13" s="44">
        <f>G31/C28</f>
        <v>0.31658637302133519</v>
      </c>
    </row>
    <row r="14" spans="1:12" ht="15" thickBot="1" x14ac:dyDescent="0.35">
      <c r="A14" s="49" t="s">
        <v>87</v>
      </c>
      <c r="B14" s="105" t="s">
        <v>47</v>
      </c>
      <c r="C14" s="118">
        <f>C13/C12*C28</f>
        <v>222256.21414913959</v>
      </c>
      <c r="E14" s="59" t="s">
        <v>35</v>
      </c>
      <c r="F14" s="90"/>
      <c r="G14" s="75"/>
      <c r="H14" s="44"/>
    </row>
    <row r="15" spans="1:12" ht="15" thickBot="1" x14ac:dyDescent="0.35">
      <c r="E15" s="51" t="s">
        <v>50</v>
      </c>
      <c r="F15" s="92" t="s">
        <v>36</v>
      </c>
      <c r="G15" s="46">
        <v>0.42</v>
      </c>
    </row>
    <row r="16" spans="1:12" ht="15" thickBot="1" x14ac:dyDescent="0.35">
      <c r="A16" s="33" t="s">
        <v>0</v>
      </c>
      <c r="B16" s="91"/>
      <c r="C16" s="62"/>
      <c r="E16" s="38" t="s">
        <v>37</v>
      </c>
      <c r="F16" s="93" t="s">
        <v>36</v>
      </c>
      <c r="G16" s="47">
        <v>0.65</v>
      </c>
    </row>
    <row r="17" spans="1:11" x14ac:dyDescent="0.3">
      <c r="A17" s="63" t="s">
        <v>1</v>
      </c>
      <c r="B17" s="106" t="s">
        <v>52</v>
      </c>
      <c r="C17" s="70">
        <v>0.7</v>
      </c>
      <c r="E17" s="38" t="s">
        <v>71</v>
      </c>
      <c r="F17" s="93" t="s">
        <v>36</v>
      </c>
      <c r="G17" s="47">
        <v>0.8</v>
      </c>
    </row>
    <row r="18" spans="1:11" x14ac:dyDescent="0.3">
      <c r="A18" s="38" t="s">
        <v>2</v>
      </c>
      <c r="B18" s="103" t="s">
        <v>52</v>
      </c>
      <c r="C18" s="71">
        <v>1.5</v>
      </c>
      <c r="E18" s="38" t="s">
        <v>86</v>
      </c>
      <c r="F18" s="93" t="s">
        <v>36</v>
      </c>
      <c r="G18" s="47">
        <v>0.3</v>
      </c>
    </row>
    <row r="19" spans="1:11" x14ac:dyDescent="0.3">
      <c r="A19" s="38" t="s">
        <v>3</v>
      </c>
      <c r="B19" s="103" t="s">
        <v>52</v>
      </c>
      <c r="C19" s="71">
        <v>4</v>
      </c>
      <c r="E19" s="53" t="s">
        <v>72</v>
      </c>
      <c r="F19" s="119" t="s">
        <v>36</v>
      </c>
      <c r="G19" s="120">
        <v>0.8</v>
      </c>
    </row>
    <row r="20" spans="1:11" ht="15" thickBot="1" x14ac:dyDescent="0.35">
      <c r="A20" s="38" t="s">
        <v>26</v>
      </c>
      <c r="B20" s="103" t="s">
        <v>52</v>
      </c>
      <c r="C20" s="71">
        <v>1</v>
      </c>
      <c r="E20" s="49" t="s">
        <v>85</v>
      </c>
      <c r="F20" s="97" t="s">
        <v>36</v>
      </c>
      <c r="G20" s="121">
        <v>0.8</v>
      </c>
    </row>
    <row r="21" spans="1:11" ht="15" thickBot="1" x14ac:dyDescent="0.35">
      <c r="A21" s="38" t="s">
        <v>45</v>
      </c>
      <c r="B21" s="103" t="s">
        <v>52</v>
      </c>
      <c r="C21" s="71">
        <v>1.5</v>
      </c>
    </row>
    <row r="22" spans="1:11" ht="15" thickBot="1" x14ac:dyDescent="0.35">
      <c r="A22" s="38" t="s">
        <v>9</v>
      </c>
      <c r="B22" s="103" t="s">
        <v>52</v>
      </c>
      <c r="C22" s="71">
        <v>4</v>
      </c>
      <c r="E22" s="59" t="s">
        <v>29</v>
      </c>
      <c r="F22" s="95"/>
      <c r="G22" s="75"/>
    </row>
    <row r="23" spans="1:11" x14ac:dyDescent="0.3">
      <c r="A23" s="53" t="s">
        <v>53</v>
      </c>
      <c r="B23" s="103" t="s">
        <v>54</v>
      </c>
      <c r="C23" s="71">
        <v>600</v>
      </c>
      <c r="E23" s="63" t="s">
        <v>2</v>
      </c>
      <c r="F23" s="96" t="s">
        <v>48</v>
      </c>
      <c r="G23" s="64">
        <v>4.2</v>
      </c>
    </row>
    <row r="24" spans="1:11" x14ac:dyDescent="0.3">
      <c r="A24" s="53" t="s">
        <v>78</v>
      </c>
      <c r="B24" s="103" t="s">
        <v>52</v>
      </c>
      <c r="C24" s="71">
        <v>4</v>
      </c>
      <c r="E24" s="38" t="s">
        <v>30</v>
      </c>
      <c r="F24" s="93" t="s">
        <v>48</v>
      </c>
      <c r="G24" s="65">
        <v>6</v>
      </c>
    </row>
    <row r="25" spans="1:11" ht="15" thickBot="1" x14ac:dyDescent="0.35">
      <c r="A25" s="49" t="s">
        <v>79</v>
      </c>
      <c r="B25" s="107" t="s">
        <v>52</v>
      </c>
      <c r="C25" s="72">
        <v>4</v>
      </c>
      <c r="E25" s="38" t="s">
        <v>84</v>
      </c>
      <c r="F25" s="93" t="s">
        <v>48</v>
      </c>
      <c r="G25" s="66">
        <v>0.01</v>
      </c>
    </row>
    <row r="26" spans="1:11" ht="15" thickBot="1" x14ac:dyDescent="0.35">
      <c r="A26" s="42"/>
      <c r="B26" s="108"/>
      <c r="C26" s="43"/>
      <c r="E26" s="38" t="s">
        <v>33</v>
      </c>
      <c r="F26" s="93" t="s">
        <v>48</v>
      </c>
      <c r="G26" s="66">
        <v>500</v>
      </c>
    </row>
    <row r="27" spans="1:11" ht="15" thickBot="1" x14ac:dyDescent="0.35">
      <c r="A27" s="74" t="s">
        <v>8</v>
      </c>
      <c r="B27" s="100"/>
      <c r="E27" s="38" t="s">
        <v>26</v>
      </c>
      <c r="F27" s="93" t="s">
        <v>48</v>
      </c>
      <c r="G27" s="66">
        <v>17</v>
      </c>
    </row>
    <row r="28" spans="1:11" ht="15.6" x14ac:dyDescent="0.3">
      <c r="A28" s="151" t="s">
        <v>99</v>
      </c>
      <c r="B28" s="109" t="s">
        <v>93</v>
      </c>
      <c r="C28" s="32">
        <f>C6-(G33+G34+C11)</f>
        <v>1453</v>
      </c>
      <c r="E28" s="38" t="s">
        <v>66</v>
      </c>
      <c r="F28" s="93" t="s">
        <v>58</v>
      </c>
      <c r="G28" s="66">
        <v>50</v>
      </c>
    </row>
    <row r="29" spans="1:11" ht="15" thickBot="1" x14ac:dyDescent="0.35">
      <c r="A29" s="39" t="s">
        <v>94</v>
      </c>
      <c r="B29" s="103" t="s">
        <v>90</v>
      </c>
      <c r="C29" s="52">
        <v>0.2</v>
      </c>
      <c r="E29" s="49" t="s">
        <v>41</v>
      </c>
      <c r="F29" s="97" t="s">
        <v>48</v>
      </c>
      <c r="G29" s="67">
        <v>1800</v>
      </c>
      <c r="K29" s="28"/>
    </row>
    <row r="30" spans="1:11" ht="15" thickBot="1" x14ac:dyDescent="0.35">
      <c r="A30" s="37" t="s">
        <v>59</v>
      </c>
      <c r="B30" s="104" t="s">
        <v>90</v>
      </c>
      <c r="C30" s="54">
        <f>G33+G34+G31</f>
        <v>1007</v>
      </c>
      <c r="E30" s="61"/>
      <c r="F30" s="91"/>
      <c r="G30" s="69"/>
    </row>
    <row r="31" spans="1:11" x14ac:dyDescent="0.3">
      <c r="A31" s="39" t="s">
        <v>60</v>
      </c>
      <c r="B31" s="103" t="s">
        <v>90</v>
      </c>
      <c r="C31" s="54">
        <f>((C30-G31)/G16/G17)+(G31/G15/G16/G17)</f>
        <v>3158.1501831501828</v>
      </c>
      <c r="E31" s="63" t="s">
        <v>95</v>
      </c>
      <c r="F31" s="96" t="s">
        <v>90</v>
      </c>
      <c r="G31" s="131">
        <f>C6*C29</f>
        <v>460</v>
      </c>
    </row>
    <row r="32" spans="1:11" ht="15.6" x14ac:dyDescent="0.3">
      <c r="A32" s="122" t="s">
        <v>100</v>
      </c>
      <c r="B32" s="110" t="s">
        <v>93</v>
      </c>
      <c r="C32" s="88">
        <f>C28+C31</f>
        <v>4611.1501831501828</v>
      </c>
      <c r="E32" s="38" t="s">
        <v>67</v>
      </c>
      <c r="F32" s="93" t="s">
        <v>51</v>
      </c>
      <c r="G32" s="66">
        <v>9</v>
      </c>
    </row>
    <row r="33" spans="1:8" x14ac:dyDescent="0.3">
      <c r="A33" s="39" t="s">
        <v>61</v>
      </c>
      <c r="B33" s="103" t="s">
        <v>47</v>
      </c>
      <c r="C33" s="54">
        <f>C31/8000/G18*1000000</f>
        <v>1315895.9096459094</v>
      </c>
      <c r="E33" s="38" t="s">
        <v>67</v>
      </c>
      <c r="F33" s="93" t="s">
        <v>68</v>
      </c>
      <c r="G33" s="132">
        <f>G32*33</f>
        <v>297</v>
      </c>
    </row>
    <row r="34" spans="1:8" ht="15" thickBot="1" x14ac:dyDescent="0.35">
      <c r="A34" s="37" t="s">
        <v>62</v>
      </c>
      <c r="B34" s="104" t="s">
        <v>47</v>
      </c>
      <c r="C34" s="54">
        <f>C14-C10</f>
        <v>222256.21414913959</v>
      </c>
      <c r="E34" s="49" t="s">
        <v>69</v>
      </c>
      <c r="F34" s="94" t="s">
        <v>68</v>
      </c>
      <c r="G34" s="133">
        <v>250</v>
      </c>
    </row>
    <row r="35" spans="1:8" ht="15" thickBot="1" x14ac:dyDescent="0.35">
      <c r="A35" s="39" t="s">
        <v>63</v>
      </c>
      <c r="B35" s="103" t="s">
        <v>47</v>
      </c>
      <c r="C35" s="54">
        <f>(C32*F7/G7)*1000000</f>
        <v>3170165.7509157509</v>
      </c>
    </row>
    <row r="36" spans="1:8" ht="15" thickBot="1" x14ac:dyDescent="0.35">
      <c r="A36" s="39" t="s">
        <v>64</v>
      </c>
      <c r="B36" s="103" t="s">
        <v>47</v>
      </c>
      <c r="C36" s="54">
        <f>(C32*F8/G8)*1000000</f>
        <v>867981.21094591671</v>
      </c>
      <c r="E36" s="59" t="s">
        <v>55</v>
      </c>
      <c r="F36" s="98" t="s">
        <v>56</v>
      </c>
      <c r="G36" s="78">
        <v>0.5</v>
      </c>
    </row>
    <row r="37" spans="1:8" ht="15" thickBot="1" x14ac:dyDescent="0.35">
      <c r="A37" s="39" t="s">
        <v>65</v>
      </c>
      <c r="B37" s="103" t="s">
        <v>47</v>
      </c>
      <c r="C37" s="54">
        <f>(C32*F9/G9)*1000000</f>
        <v>153705.00610500609</v>
      </c>
    </row>
    <row r="38" spans="1:8" ht="15" thickBot="1" x14ac:dyDescent="0.35">
      <c r="A38" s="37" t="s">
        <v>76</v>
      </c>
      <c r="B38" s="103" t="s">
        <v>47</v>
      </c>
      <c r="C38" s="54">
        <f>(C32*F11/G11)*1000000</f>
        <v>7685.2503052503043</v>
      </c>
      <c r="E38" s="55" t="s">
        <v>27</v>
      </c>
      <c r="F38" s="91"/>
      <c r="G38" s="73" t="s">
        <v>42</v>
      </c>
    </row>
    <row r="39" spans="1:8" x14ac:dyDescent="0.3">
      <c r="A39" s="37" t="s">
        <v>77</v>
      </c>
      <c r="B39" s="103" t="s">
        <v>47</v>
      </c>
      <c r="C39" s="54">
        <f>(C32*F10/G10)*1000000</f>
        <v>13174.714809000521</v>
      </c>
      <c r="E39" s="39" t="s">
        <v>2</v>
      </c>
      <c r="F39" s="96"/>
      <c r="G39" s="56">
        <f>C36/G23</f>
        <v>206662.1930823611</v>
      </c>
    </row>
    <row r="40" spans="1:8" ht="15" thickBot="1" x14ac:dyDescent="0.35">
      <c r="A40" s="48" t="s">
        <v>82</v>
      </c>
      <c r="B40" s="107" t="s">
        <v>58</v>
      </c>
      <c r="C40" s="57">
        <f>(C14-C10)*G36*G20</f>
        <v>88902.485659655838</v>
      </c>
      <c r="E40" s="39" t="s">
        <v>3</v>
      </c>
      <c r="F40" s="93"/>
      <c r="G40" s="54">
        <f>C37/G24</f>
        <v>25617.501017501014</v>
      </c>
    </row>
    <row r="41" spans="1:8" ht="15" thickBot="1" x14ac:dyDescent="0.35">
      <c r="A41" s="61"/>
      <c r="B41" s="61"/>
      <c r="C41" s="61"/>
      <c r="E41" s="39" t="s">
        <v>23</v>
      </c>
      <c r="F41" s="93" t="s">
        <v>83</v>
      </c>
      <c r="G41" s="54">
        <f>C35/G25/1000000</f>
        <v>317.01657509157508</v>
      </c>
    </row>
    <row r="42" spans="1:8" ht="15" thickBot="1" x14ac:dyDescent="0.35">
      <c r="A42" s="55" t="s">
        <v>6</v>
      </c>
      <c r="B42" s="108"/>
      <c r="C42" s="68"/>
      <c r="E42" s="39" t="s">
        <v>28</v>
      </c>
      <c r="F42" s="93"/>
      <c r="G42" s="54">
        <f>C33/G27</f>
        <v>77405.64174387703</v>
      </c>
    </row>
    <row r="43" spans="1:8" x14ac:dyDescent="0.3">
      <c r="A43" s="39" t="s">
        <v>1</v>
      </c>
      <c r="B43" s="106" t="s">
        <v>43</v>
      </c>
      <c r="C43" s="115">
        <f>C35*C17</f>
        <v>2219116.0256410255</v>
      </c>
      <c r="E43" s="39" t="s">
        <v>45</v>
      </c>
      <c r="F43" s="93"/>
      <c r="G43" s="54">
        <f>C34/G26</f>
        <v>444.51242829827919</v>
      </c>
    </row>
    <row r="44" spans="1:8" x14ac:dyDescent="0.3">
      <c r="A44" s="39" t="s">
        <v>57</v>
      </c>
      <c r="B44" s="103" t="s">
        <v>43</v>
      </c>
      <c r="C44" s="58">
        <f>C40*C23/1000</f>
        <v>53341.491395793506</v>
      </c>
      <c r="E44" s="39" t="s">
        <v>57</v>
      </c>
      <c r="F44" s="93"/>
      <c r="G44" s="54">
        <f>C40/G28</f>
        <v>1778.0497131931168</v>
      </c>
    </row>
    <row r="45" spans="1:8" ht="15" thickBot="1" x14ac:dyDescent="0.35">
      <c r="A45" s="39" t="s">
        <v>2</v>
      </c>
      <c r="B45" s="103" t="s">
        <v>43</v>
      </c>
      <c r="C45" s="58">
        <f>C36*C18</f>
        <v>1301971.816418875</v>
      </c>
      <c r="E45" s="40" t="s">
        <v>9</v>
      </c>
      <c r="F45" s="97"/>
      <c r="G45" s="116">
        <f>C28/G12*F12*1000</f>
        <v>0</v>
      </c>
    </row>
    <row r="46" spans="1:8" x14ac:dyDescent="0.3">
      <c r="A46" s="39" t="s">
        <v>3</v>
      </c>
      <c r="B46" s="103" t="s">
        <v>43</v>
      </c>
      <c r="C46" s="58">
        <f>C37*C19</f>
        <v>614820.02442002436</v>
      </c>
      <c r="F46" s="90"/>
      <c r="G46" s="76"/>
      <c r="H46" s="61"/>
    </row>
    <row r="47" spans="1:8" ht="15" thickBot="1" x14ac:dyDescent="0.35">
      <c r="A47" s="39" t="s">
        <v>26</v>
      </c>
      <c r="B47" s="103" t="s">
        <v>43</v>
      </c>
      <c r="C47" s="58">
        <f>C33*C20</f>
        <v>1315895.9096459094</v>
      </c>
      <c r="H47" s="76"/>
    </row>
    <row r="48" spans="1:8" ht="15" thickBot="1" x14ac:dyDescent="0.35">
      <c r="A48" s="39" t="s">
        <v>5</v>
      </c>
      <c r="B48" s="103" t="s">
        <v>43</v>
      </c>
      <c r="C48" s="58">
        <f>C34*C21</f>
        <v>333384.32122370938</v>
      </c>
      <c r="E48" s="31" t="s">
        <v>70</v>
      </c>
      <c r="F48" s="99" t="s">
        <v>43</v>
      </c>
      <c r="G48" s="60">
        <f>G45*G29*C22</f>
        <v>0</v>
      </c>
    </row>
    <row r="49" spans="1:7" ht="15" thickBot="1" x14ac:dyDescent="0.35">
      <c r="A49" s="39" t="s">
        <v>80</v>
      </c>
      <c r="B49" s="103" t="s">
        <v>43</v>
      </c>
      <c r="C49" s="58">
        <f>C38*C24</f>
        <v>30741.001221001217</v>
      </c>
    </row>
    <row r="50" spans="1:7" ht="15" thickBot="1" x14ac:dyDescent="0.35">
      <c r="A50" s="39" t="s">
        <v>79</v>
      </c>
      <c r="B50" s="107" t="s">
        <v>43</v>
      </c>
      <c r="C50" s="82">
        <f>C39*C25</f>
        <v>52698.859236002085</v>
      </c>
      <c r="E50" s="139" t="s">
        <v>34</v>
      </c>
      <c r="F50" s="141" t="s">
        <v>102</v>
      </c>
      <c r="G50" s="137">
        <f>C51/(C8-C7)</f>
        <v>278.02521851168268</v>
      </c>
    </row>
    <row r="51" spans="1:7" ht="16.2" thickBot="1" x14ac:dyDescent="0.35">
      <c r="A51" s="114" t="s">
        <v>32</v>
      </c>
      <c r="B51" s="111" t="s">
        <v>101</v>
      </c>
      <c r="C51" s="113">
        <f>SUM(C43:C48)/1000</f>
        <v>5838.5295887453367</v>
      </c>
      <c r="E51" s="140"/>
      <c r="F51" s="142"/>
      <c r="G51" s="138"/>
    </row>
  </sheetData>
  <mergeCells count="4">
    <mergeCell ref="G50:G51"/>
    <mergeCell ref="E50:E51"/>
    <mergeCell ref="F50:F51"/>
    <mergeCell ref="F1:G1"/>
  </mergeCells>
  <phoneticPr fontId="16" type="noConversion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topLeftCell="A18" zoomScale="83" zoomScaleNormal="83" workbookViewId="0">
      <selection activeCell="K41" sqref="K41"/>
    </sheetView>
  </sheetViews>
  <sheetFormatPr baseColWidth="10" defaultRowHeight="14.4" x14ac:dyDescent="0.3"/>
  <cols>
    <col min="1" max="9" width="9.33203125" customWidth="1"/>
  </cols>
  <sheetData>
    <row r="1" spans="1:10" ht="18" x14ac:dyDescent="0.3">
      <c r="A1" s="29" t="s">
        <v>25</v>
      </c>
      <c r="F1" s="4"/>
      <c r="H1" s="30" t="s">
        <v>22</v>
      </c>
      <c r="I1" s="1">
        <v>18</v>
      </c>
    </row>
    <row r="2" spans="1:10" x14ac:dyDescent="0.3">
      <c r="A2" s="27" t="s">
        <v>24</v>
      </c>
      <c r="F2" s="4"/>
      <c r="H2" s="6"/>
      <c r="I2" s="3"/>
    </row>
    <row r="3" spans="1:10" ht="15" thickBot="1" x14ac:dyDescent="0.35"/>
    <row r="4" spans="1:10" x14ac:dyDescent="0.3">
      <c r="A4" s="144" t="s">
        <v>21</v>
      </c>
      <c r="B4" s="145"/>
      <c r="C4" s="147" t="s">
        <v>20</v>
      </c>
      <c r="D4" s="148"/>
      <c r="E4" s="144" t="s">
        <v>18</v>
      </c>
      <c r="F4" s="146"/>
      <c r="G4" s="146"/>
      <c r="H4" s="145"/>
      <c r="I4" s="23" t="s">
        <v>17</v>
      </c>
      <c r="J4" s="2"/>
    </row>
    <row r="5" spans="1:10" ht="14.4" customHeight="1" thickBot="1" x14ac:dyDescent="0.35">
      <c r="A5" s="10" t="s">
        <v>15</v>
      </c>
      <c r="B5" s="11" t="s">
        <v>16</v>
      </c>
      <c r="C5" s="12" t="s">
        <v>12</v>
      </c>
      <c r="D5" s="11" t="s">
        <v>11</v>
      </c>
      <c r="E5" s="10" t="s">
        <v>12</v>
      </c>
      <c r="F5" s="13" t="s">
        <v>1</v>
      </c>
      <c r="G5" s="13" t="s">
        <v>13</v>
      </c>
      <c r="H5" s="11" t="s">
        <v>14</v>
      </c>
      <c r="I5" s="11" t="s">
        <v>19</v>
      </c>
    </row>
    <row r="6" spans="1:10" x14ac:dyDescent="0.3">
      <c r="A6" s="14">
        <v>5106</v>
      </c>
      <c r="B6" s="19">
        <f>A6/$I$1</f>
        <v>283.66666666666669</v>
      </c>
      <c r="C6" s="7">
        <v>0</v>
      </c>
      <c r="D6" s="15">
        <v>1282</v>
      </c>
      <c r="E6" s="24">
        <v>0</v>
      </c>
      <c r="F6" s="8">
        <v>50</v>
      </c>
      <c r="G6" s="8">
        <v>25</v>
      </c>
      <c r="H6" s="15">
        <v>25</v>
      </c>
      <c r="I6" s="15">
        <v>15</v>
      </c>
    </row>
    <row r="7" spans="1:10" x14ac:dyDescent="0.3">
      <c r="A7" s="16">
        <v>4415</v>
      </c>
      <c r="B7" s="20">
        <f t="shared" ref="B7:B16" si="0">A7/$I$1</f>
        <v>245.27777777777777</v>
      </c>
      <c r="C7" s="22">
        <v>20</v>
      </c>
      <c r="D7" s="17">
        <v>1159</v>
      </c>
      <c r="E7" s="25">
        <v>10</v>
      </c>
      <c r="F7" s="9">
        <v>50</v>
      </c>
      <c r="G7" s="9">
        <v>15</v>
      </c>
      <c r="H7" s="17">
        <v>25</v>
      </c>
      <c r="I7" s="17">
        <v>14</v>
      </c>
    </row>
    <row r="8" spans="1:10" x14ac:dyDescent="0.3">
      <c r="A8" s="16">
        <v>4053</v>
      </c>
      <c r="B8" s="20">
        <f t="shared" si="0"/>
        <v>225.16666666666666</v>
      </c>
      <c r="C8" s="22">
        <v>41</v>
      </c>
      <c r="D8" s="17">
        <v>1035</v>
      </c>
      <c r="E8" s="25">
        <v>20</v>
      </c>
      <c r="F8" s="9">
        <v>40</v>
      </c>
      <c r="G8" s="9">
        <v>15</v>
      </c>
      <c r="H8" s="17">
        <v>20</v>
      </c>
      <c r="I8" s="17">
        <v>12</v>
      </c>
    </row>
    <row r="9" spans="1:10" x14ac:dyDescent="0.3">
      <c r="A9" s="16">
        <v>3527</v>
      </c>
      <c r="B9" s="20">
        <f t="shared" si="0"/>
        <v>195.94444444444446</v>
      </c>
      <c r="C9" s="22">
        <v>61</v>
      </c>
      <c r="D9" s="17">
        <v>913</v>
      </c>
      <c r="E9" s="25">
        <v>30</v>
      </c>
      <c r="F9" s="9">
        <v>35</v>
      </c>
      <c r="G9" s="9">
        <v>10</v>
      </c>
      <c r="H9" s="17">
        <v>25</v>
      </c>
      <c r="I9" s="17">
        <v>10</v>
      </c>
    </row>
    <row r="10" spans="1:10" x14ac:dyDescent="0.3">
      <c r="A10" s="16">
        <v>3410</v>
      </c>
      <c r="B10" s="20">
        <f t="shared" si="0"/>
        <v>189.44444444444446</v>
      </c>
      <c r="C10" s="22">
        <v>82</v>
      </c>
      <c r="D10" s="17">
        <v>790</v>
      </c>
      <c r="E10" s="25">
        <v>40</v>
      </c>
      <c r="F10" s="9">
        <v>30</v>
      </c>
      <c r="G10" s="9">
        <v>10</v>
      </c>
      <c r="H10" s="17">
        <v>20</v>
      </c>
      <c r="I10" s="17">
        <v>9</v>
      </c>
    </row>
    <row r="11" spans="1:10" x14ac:dyDescent="0.3">
      <c r="A11" s="16">
        <v>3293</v>
      </c>
      <c r="B11" s="20">
        <f t="shared" si="0"/>
        <v>182.94444444444446</v>
      </c>
      <c r="C11" s="22">
        <v>102</v>
      </c>
      <c r="D11" s="17">
        <v>667</v>
      </c>
      <c r="E11" s="25">
        <v>50</v>
      </c>
      <c r="F11" s="9">
        <v>25</v>
      </c>
      <c r="G11" s="9">
        <v>10</v>
      </c>
      <c r="H11" s="17">
        <v>15</v>
      </c>
      <c r="I11" s="17">
        <v>7</v>
      </c>
    </row>
    <row r="12" spans="1:10" x14ac:dyDescent="0.3">
      <c r="A12" s="16">
        <v>3012</v>
      </c>
      <c r="B12" s="20">
        <f t="shared" si="0"/>
        <v>167.33333333333334</v>
      </c>
      <c r="C12" s="22">
        <v>123</v>
      </c>
      <c r="D12" s="17">
        <v>545</v>
      </c>
      <c r="E12" s="25">
        <v>60</v>
      </c>
      <c r="F12" s="9">
        <v>25</v>
      </c>
      <c r="G12" s="9">
        <v>5</v>
      </c>
      <c r="H12" s="17">
        <v>10</v>
      </c>
      <c r="I12" s="17">
        <v>5</v>
      </c>
    </row>
    <row r="13" spans="1:10" x14ac:dyDescent="0.3">
      <c r="A13" s="16">
        <v>2896</v>
      </c>
      <c r="B13" s="20">
        <f t="shared" si="0"/>
        <v>160.88888888888889</v>
      </c>
      <c r="C13" s="22">
        <v>143</v>
      </c>
      <c r="D13" s="17">
        <v>422</v>
      </c>
      <c r="E13" s="25">
        <v>70</v>
      </c>
      <c r="F13" s="9">
        <v>20</v>
      </c>
      <c r="G13" s="9">
        <v>5</v>
      </c>
      <c r="H13" s="17">
        <v>5</v>
      </c>
      <c r="I13" s="17">
        <v>4</v>
      </c>
    </row>
    <row r="14" spans="1:10" x14ac:dyDescent="0.3">
      <c r="A14" s="16">
        <v>2533</v>
      </c>
      <c r="B14" s="20">
        <f t="shared" si="0"/>
        <v>140.72222222222223</v>
      </c>
      <c r="C14" s="22">
        <v>164</v>
      </c>
      <c r="D14" s="17">
        <v>299</v>
      </c>
      <c r="E14" s="25">
        <v>80</v>
      </c>
      <c r="F14" s="9">
        <v>10</v>
      </c>
      <c r="G14" s="9">
        <v>5</v>
      </c>
      <c r="H14" s="17">
        <v>5</v>
      </c>
      <c r="I14" s="17">
        <v>2</v>
      </c>
    </row>
    <row r="15" spans="1:10" x14ac:dyDescent="0.3">
      <c r="A15" s="16">
        <v>2170</v>
      </c>
      <c r="B15" s="20">
        <f t="shared" si="0"/>
        <v>120.55555555555556</v>
      </c>
      <c r="C15" s="22">
        <v>184</v>
      </c>
      <c r="D15" s="17">
        <v>179</v>
      </c>
      <c r="E15" s="25">
        <v>90</v>
      </c>
      <c r="F15" s="9">
        <v>5</v>
      </c>
      <c r="G15" s="9">
        <v>2</v>
      </c>
      <c r="H15" s="17">
        <v>3</v>
      </c>
      <c r="I15" s="17">
        <v>1</v>
      </c>
    </row>
    <row r="16" spans="1:10" ht="15" thickBot="1" x14ac:dyDescent="0.35">
      <c r="A16" s="18">
        <v>1890</v>
      </c>
      <c r="B16" s="21">
        <f t="shared" si="0"/>
        <v>105</v>
      </c>
      <c r="C16" s="10">
        <v>205</v>
      </c>
      <c r="D16" s="11">
        <v>53</v>
      </c>
      <c r="E16" s="26">
        <v>100</v>
      </c>
      <c r="F16" s="13">
        <v>0</v>
      </c>
      <c r="G16" s="13">
        <v>0</v>
      </c>
      <c r="H16" s="11">
        <v>0</v>
      </c>
      <c r="I16" s="11">
        <v>-1</v>
      </c>
    </row>
    <row r="17" spans="1:9" x14ac:dyDescent="0.3">
      <c r="A17" s="5"/>
      <c r="B17" s="5"/>
      <c r="E17" s="5"/>
      <c r="F17" s="5"/>
      <c r="G17" s="5"/>
      <c r="H17" s="5"/>
      <c r="I17" s="5"/>
    </row>
    <row r="18" spans="1:9" x14ac:dyDescent="0.3">
      <c r="F18" s="5"/>
    </row>
  </sheetData>
  <mergeCells count="3">
    <mergeCell ref="A4:B4"/>
    <mergeCell ref="E4:H4"/>
    <mergeCell ref="C4:D4"/>
  </mergeCells>
  <pageMargins left="0.98425196850393704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Rechenblatt</vt:lpstr>
      <vt:lpstr>Ergebnisse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Jürgen Schöttle</cp:lastModifiedBy>
  <cp:lastPrinted>2025-10-23T07:58:59Z</cp:lastPrinted>
  <dcterms:created xsi:type="dcterms:W3CDTF">2022-05-29T17:31:50Z</dcterms:created>
  <dcterms:modified xsi:type="dcterms:W3CDTF">2025-10-25T08:02:50Z</dcterms:modified>
</cp:coreProperties>
</file>