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nergie\Vorträge\Aktuelle Vorträge\Berechnungen\"/>
    </mc:Choice>
  </mc:AlternateContent>
  <bookViews>
    <workbookView xWindow="0" yWindow="0" windowWidth="23040" windowHeight="9384"/>
  </bookViews>
  <sheets>
    <sheet name="Rechenblatt" sheetId="1" r:id="rId1"/>
    <sheet name="Ergebnisse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1" i="1"/>
  <c r="F31" i="1" s="1"/>
  <c r="B18" i="1"/>
  <c r="B17" i="1"/>
  <c r="B33" i="1" l="1"/>
  <c r="B19" i="1"/>
  <c r="B7" i="3"/>
  <c r="B8" i="3"/>
  <c r="B9" i="3"/>
  <c r="B10" i="3"/>
  <c r="B11" i="3"/>
  <c r="B12" i="3"/>
  <c r="B13" i="3"/>
  <c r="B14" i="3"/>
  <c r="B15" i="3"/>
  <c r="B16" i="3"/>
  <c r="B6" i="3"/>
  <c r="F10" i="1"/>
  <c r="B20" i="1" l="1"/>
  <c r="B25" i="1" s="1"/>
  <c r="B23" i="1" l="1"/>
  <c r="B29" i="1" s="1"/>
  <c r="B24" i="1"/>
  <c r="E26" i="1" s="1"/>
  <c r="F26" i="1" s="1"/>
  <c r="E27" i="1"/>
  <c r="F27" i="1" s="1"/>
  <c r="B31" i="1"/>
  <c r="B21" i="1"/>
  <c r="B22" i="1" s="1"/>
  <c r="E30" i="1" s="1"/>
  <c r="F30" i="1" s="1"/>
  <c r="B30" i="1" l="1"/>
  <c r="E29" i="1"/>
  <c r="F29" i="1" s="1"/>
  <c r="E28" i="1"/>
  <c r="F28" i="1" s="1"/>
  <c r="B32" i="1"/>
  <c r="E32" i="1" l="1"/>
  <c r="B34" i="1"/>
</calcChain>
</file>

<file path=xl/sharedStrings.xml><?xml version="1.0" encoding="utf-8"?>
<sst xmlns="http://schemas.openxmlformats.org/spreadsheetml/2006/main" count="80" uniqueCount="64">
  <si>
    <t>Daten</t>
  </si>
  <si>
    <t>Investkosten</t>
  </si>
  <si>
    <t>Solar</t>
  </si>
  <si>
    <t>Wind onshore</t>
  </si>
  <si>
    <t>Wind offshore</t>
  </si>
  <si>
    <t>Mio / MW</t>
  </si>
  <si>
    <t>Vollaststunden</t>
  </si>
  <si>
    <t>h / Jahr</t>
  </si>
  <si>
    <t>H2 Erzeugung Wirkunggsgrad</t>
  </si>
  <si>
    <t>Gaskraftwerke</t>
  </si>
  <si>
    <t xml:space="preserve">Investkosten </t>
  </si>
  <si>
    <t>Eingabefelder</t>
  </si>
  <si>
    <t>Ergebnisse</t>
  </si>
  <si>
    <t>Anzahl Anlagen</t>
  </si>
  <si>
    <t>Kernkraftwerke</t>
  </si>
  <si>
    <t>Kernkraftwerk</t>
  </si>
  <si>
    <t>H2 Erzeugung Auslastung</t>
  </si>
  <si>
    <t>Dach-
anlagen</t>
  </si>
  <si>
    <t>Ausbau-
anteil %</t>
  </si>
  <si>
    <t>GT</t>
  </si>
  <si>
    <t>KKW</t>
  </si>
  <si>
    <t>Wind onsh</t>
  </si>
  <si>
    <t>Wind offsh</t>
  </si>
  <si>
    <t>Gesamt</t>
  </si>
  <si>
    <t>jährlich</t>
  </si>
  <si>
    <t>Ausbau</t>
  </si>
  <si>
    <t>Anteil an Stromerzeugung in %</t>
  </si>
  <si>
    <t>Faktor EE</t>
  </si>
  <si>
    <t>Anzahl</t>
  </si>
  <si>
    <t>Investition Milliarden</t>
  </si>
  <si>
    <t>Umsetzugszeit</t>
  </si>
  <si>
    <t>erforderliche Solar Leistung MW el</t>
  </si>
  <si>
    <t>erforderliche Wind onsh  Leistung MW el</t>
  </si>
  <si>
    <t>erforderliche Wind  offsh Leistung MW el</t>
  </si>
  <si>
    <t>erforderliche H2 Leistung MW el</t>
  </si>
  <si>
    <t>MW p</t>
  </si>
  <si>
    <t>Solar  Freianlagen</t>
  </si>
  <si>
    <t xml:space="preserve">Solar  Dachanlagen </t>
  </si>
  <si>
    <t>EE Anlagen  Gesamt</t>
  </si>
  <si>
    <r>
      <t xml:space="preserve">Parameter "Anteil an Stromerzeugung in %" aus dem Rechenblatt </t>
    </r>
    <r>
      <rPr>
        <b/>
        <sz val="11"/>
        <color rgb="FFFF0000"/>
        <rFont val="Calibri"/>
        <family val="2"/>
        <scheme val="minor"/>
      </rPr>
      <t xml:space="preserve"> (rote Zahlen in Rechenblatt)</t>
    </r>
  </si>
  <si>
    <t>Einfluss der Investkosten durch Ausbau der  Kernenergie</t>
  </si>
  <si>
    <t>H2 Elektrolyse</t>
  </si>
  <si>
    <t>Wirkungsgrad Gaskraftwerk</t>
  </si>
  <si>
    <t>H2 Transport, Speich Wirkungsgrad</t>
  </si>
  <si>
    <t>Zubau</t>
  </si>
  <si>
    <t>H2 Anlagen</t>
  </si>
  <si>
    <t>Millionen €</t>
  </si>
  <si>
    <t>Kosten Neubau KKW  Mio €</t>
  </si>
  <si>
    <t>Leistung der abgesch.  KWW    MW el</t>
  </si>
  <si>
    <t>Anlagengröße</t>
  </si>
  <si>
    <t xml:space="preserve"> Wind offshore</t>
  </si>
  <si>
    <t xml:space="preserve"> Solar Dachanlagen</t>
  </si>
  <si>
    <t xml:space="preserve">Solar Freianlagen </t>
  </si>
  <si>
    <t xml:space="preserve"> H2 Elektrolyse</t>
  </si>
  <si>
    <t>notwendige H2 Erzeugung</t>
  </si>
  <si>
    <t>Nutzbarer Solar + Windstrom</t>
  </si>
  <si>
    <t>Investkosten bei Ersatz der 3 Kernkraftwerken durch Solar- und Windkraftanlagen,  H2 Erzeugung und Gasturbinen</t>
  </si>
  <si>
    <t>Stromerz. der abgesch.  KKW  TWh el  / a</t>
  </si>
  <si>
    <t>notwend. Nettoergie mit H2 TWh / a</t>
  </si>
  <si>
    <t>Erforderliche H2 TWh / a</t>
  </si>
  <si>
    <t>ohne Kosten für Netzausbau, Netzstabilisierung, H2 Speicher und  Umstellung auf E- / H2 Verbraucher</t>
  </si>
  <si>
    <t>Summe Kosten CO2 freie Energieerzeugung</t>
  </si>
  <si>
    <t>H2 Brutto Energie m. H2 Verl. Erz/Trans/Rückv.</t>
  </si>
  <si>
    <t>Leistung einer Gaskraftwerk MW 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</si>
</sst>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59595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3" fontId="0" fillId="0" borderId="0" xfId="0" applyNumberFormat="1"/>
    <xf numFmtId="0" fontId="0" fillId="2" borderId="0" xfId="0" applyFill="1"/>
    <xf numFmtId="0" fontId="1" fillId="0" borderId="0" xfId="0" applyFont="1"/>
    <xf numFmtId="0" fontId="2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4" borderId="0" xfId="0" applyFill="1"/>
    <xf numFmtId="9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1" fillId="0" borderId="0" xfId="0" applyNumberFormat="1" applyFont="1"/>
    <xf numFmtId="0" fontId="4" fillId="0" borderId="0" xfId="0" applyFont="1"/>
    <xf numFmtId="0" fontId="0" fillId="0" borderId="2" xfId="0" applyBorder="1" applyAlignment="1">
      <alignment horizontal="center" vertical="center"/>
    </xf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 vertical="center"/>
    </xf>
    <xf numFmtId="0" fontId="0" fillId="0" borderId="4" xfId="0" applyFill="1" applyBorder="1"/>
    <xf numFmtId="9" fontId="0" fillId="2" borderId="5" xfId="0" applyNumberFormat="1" applyFill="1" applyBorder="1"/>
    <xf numFmtId="0" fontId="0" fillId="0" borderId="5" xfId="0" applyBorder="1"/>
    <xf numFmtId="0" fontId="0" fillId="0" borderId="7" xfId="0" applyBorder="1"/>
    <xf numFmtId="0" fontId="0" fillId="0" borderId="2" xfId="0" applyBorder="1"/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2" xfId="0" applyFill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0" fillId="0" borderId="5" xfId="0" applyNumberFormat="1" applyBorder="1"/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/>
    <xf numFmtId="0" fontId="1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2" borderId="14" xfId="0" applyFill="1" applyBorder="1"/>
    <xf numFmtId="0" fontId="0" fillId="2" borderId="13" xfId="0" applyFill="1" applyBorder="1"/>
    <xf numFmtId="0" fontId="0" fillId="0" borderId="1" xfId="0" applyFill="1" applyBorder="1"/>
    <xf numFmtId="0" fontId="0" fillId="0" borderId="12" xfId="0" applyBorder="1"/>
    <xf numFmtId="0" fontId="0" fillId="4" borderId="0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4" xfId="0" applyNumberFormat="1" applyBorder="1"/>
    <xf numFmtId="3" fontId="1" fillId="0" borderId="1" xfId="0" applyNumberFormat="1" applyFont="1" applyBorder="1"/>
    <xf numFmtId="0" fontId="0" fillId="0" borderId="0" xfId="0" applyFont="1"/>
    <xf numFmtId="0" fontId="3" fillId="0" borderId="0" xfId="0" applyFont="1"/>
    <xf numFmtId="9" fontId="5" fillId="2" borderId="14" xfId="0" applyNumberFormat="1" applyFont="1" applyFill="1" applyBorder="1"/>
    <xf numFmtId="9" fontId="5" fillId="2" borderId="13" xfId="0" applyNumberFormat="1" applyFont="1" applyFill="1" applyBorder="1"/>
    <xf numFmtId="0" fontId="6" fillId="0" borderId="0" xfId="0" applyFont="1" applyAlignment="1">
      <alignment horizontal="left" vertical="center" readingOrder="1"/>
    </xf>
    <xf numFmtId="0" fontId="4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3" xfId="0" applyFill="1" applyBorder="1"/>
    <xf numFmtId="0" fontId="0" fillId="2" borderId="12" xfId="0" applyFill="1" applyBorder="1"/>
    <xf numFmtId="9" fontId="0" fillId="2" borderId="14" xfId="0" applyNumberFormat="1" applyFill="1" applyBorder="1"/>
    <xf numFmtId="9" fontId="7" fillId="2" borderId="13" xfId="0" applyNumberFormat="1" applyFont="1" applyFill="1" applyBorder="1"/>
    <xf numFmtId="0" fontId="0" fillId="0" borderId="14" xfId="0" applyFill="1" applyBorder="1"/>
    <xf numFmtId="3" fontId="0" fillId="0" borderId="0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4" xfId="0" applyNumberFormat="1" applyBorder="1"/>
    <xf numFmtId="3" fontId="2" fillId="0" borderId="1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3" fontId="0" fillId="3" borderId="14" xfId="0" applyNumberFormat="1" applyFill="1" applyBorder="1"/>
    <xf numFmtId="0" fontId="0" fillId="3" borderId="14" xfId="0" applyFill="1" applyBorder="1"/>
    <xf numFmtId="164" fontId="0" fillId="3" borderId="12" xfId="0" applyNumberFormat="1" applyFill="1" applyBorder="1"/>
    <xf numFmtId="0" fontId="0" fillId="0" borderId="10" xfId="0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0" fillId="3" borderId="13" xfId="0" applyFill="1" applyBorder="1"/>
    <xf numFmtId="3" fontId="1" fillId="0" borderId="12" xfId="0" applyNumberFormat="1" applyFont="1" applyBorder="1"/>
    <xf numFmtId="9" fontId="0" fillId="0" borderId="14" xfId="0" applyNumberFormat="1" applyBorder="1"/>
    <xf numFmtId="0" fontId="0" fillId="2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u="none" strike="noStrike" baseline="0">
                <a:effectLst/>
              </a:rPr>
              <a:t>Einfluss der </a:t>
            </a:r>
            <a:r>
              <a:rPr lang="de-DE" sz="1400" b="1"/>
              <a:t>Investkosten durch Ausbau der</a:t>
            </a:r>
            <a:r>
              <a:rPr lang="de-DE" sz="1400" b="1" baseline="0"/>
              <a:t> </a:t>
            </a:r>
            <a:r>
              <a:rPr lang="de-DE" sz="1400" b="1"/>
              <a:t> Kernenergie</a:t>
            </a:r>
          </a:p>
          <a:p>
            <a:pPr>
              <a:defRPr/>
            </a:pPr>
            <a:r>
              <a:rPr lang="de-DE" sz="1400" b="1"/>
              <a:t>in € Milliarden </a:t>
            </a:r>
          </a:p>
        </c:rich>
      </c:tx>
      <c:layout>
        <c:manualLayout>
          <c:xMode val="edge"/>
          <c:yMode val="edge"/>
          <c:x val="0.14820907803191269"/>
          <c:y val="3.278317483041892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2721192109050878E-2"/>
          <c:y val="6.2268504604863321E-2"/>
          <c:w val="0.91691911494934097"/>
          <c:h val="0.808972535752422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Ergebnisse!$E$6:$E$16</c:f>
              <c:numCache>
                <c:formatCode>0</c:formatCode>
                <c:ptCount val="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cat>
          <c:val>
            <c:numRef>
              <c:f>Ergebnisse!$A$6:$A$16</c:f>
              <c:numCache>
                <c:formatCode>#,##0</c:formatCode>
                <c:ptCount val="11"/>
                <c:pt idx="0">
                  <c:v>5106</c:v>
                </c:pt>
                <c:pt idx="1">
                  <c:v>4415</c:v>
                </c:pt>
                <c:pt idx="2">
                  <c:v>4053</c:v>
                </c:pt>
                <c:pt idx="3">
                  <c:v>3527</c:v>
                </c:pt>
                <c:pt idx="4">
                  <c:v>3410</c:v>
                </c:pt>
                <c:pt idx="5">
                  <c:v>3293</c:v>
                </c:pt>
                <c:pt idx="6">
                  <c:v>3012</c:v>
                </c:pt>
                <c:pt idx="7">
                  <c:v>2896</c:v>
                </c:pt>
                <c:pt idx="8">
                  <c:v>2533</c:v>
                </c:pt>
                <c:pt idx="9">
                  <c:v>2170</c:v>
                </c:pt>
                <c:pt idx="10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5158864"/>
        <c:axId val="395162392"/>
      </c:barChart>
      <c:catAx>
        <c:axId val="3951588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162392"/>
        <c:crosses val="autoZero"/>
        <c:auto val="1"/>
        <c:lblAlgn val="ctr"/>
        <c:lblOffset val="100"/>
        <c:tickLblSkip val="1"/>
        <c:noMultiLvlLbl val="0"/>
      </c:catAx>
      <c:valAx>
        <c:axId val="395162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5158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15240</xdr:rowOff>
    </xdr:from>
    <xdr:to>
      <xdr:col>9</xdr:col>
      <xdr:colOff>0</xdr:colOff>
      <xdr:row>49</xdr:row>
      <xdr:rowOff>30480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0.22258</cdr:x>
      <cdr:y>0.77186</cdr:y>
    </cdr:from>
    <cdr:to>
      <cdr:x>0.8957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577340" y="3093720"/>
          <a:ext cx="477012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0.36774</cdr:x>
      <cdr:y>0.92015</cdr:y>
    </cdr:from>
    <cdr:to>
      <cdr:x>0.71075</cdr:x>
      <cdr:y>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2606040" y="5511086"/>
          <a:ext cx="2430780" cy="4782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600" b="1"/>
            <a:t>Anteil Kernenergie 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zoomScale="80" zoomScaleNormal="80" workbookViewId="0">
      <selection activeCell="G16" sqref="G16"/>
    </sheetView>
  </sheetViews>
  <sheetFormatPr baseColWidth="10" defaultRowHeight="14.4" x14ac:dyDescent="0.3"/>
  <cols>
    <col min="1" max="1" width="41.77734375" customWidth="1"/>
    <col min="2" max="2" width="13" customWidth="1"/>
    <col min="3" max="3" width="5.6640625" customWidth="1"/>
    <col min="4" max="4" width="33.44140625" customWidth="1"/>
    <col min="5" max="5" width="12.5546875" customWidth="1"/>
    <col min="6" max="6" width="14.6640625" customWidth="1"/>
    <col min="7" max="7" width="8.77734375" customWidth="1"/>
  </cols>
  <sheetData>
    <row r="1" spans="1:7" ht="18" x14ac:dyDescent="0.35">
      <c r="A1" s="4" t="s">
        <v>56</v>
      </c>
    </row>
    <row r="2" spans="1:7" ht="13.2" customHeight="1" x14ac:dyDescent="0.3">
      <c r="A2" t="s">
        <v>60</v>
      </c>
    </row>
    <row r="3" spans="1:7" hidden="1" x14ac:dyDescent="0.3">
      <c r="F3" s="2" t="s">
        <v>11</v>
      </c>
    </row>
    <row r="4" spans="1:7" ht="15" thickBot="1" x14ac:dyDescent="0.35">
      <c r="A4" s="3" t="s">
        <v>0</v>
      </c>
      <c r="F4" s="90" t="s">
        <v>11</v>
      </c>
      <c r="G4" s="90"/>
    </row>
    <row r="5" spans="1:7" ht="29.4" customHeight="1" thickBot="1" x14ac:dyDescent="0.35">
      <c r="A5" s="23" t="s">
        <v>1</v>
      </c>
      <c r="B5" s="53" t="s">
        <v>5</v>
      </c>
      <c r="C5" s="10"/>
      <c r="D5" s="24" t="s">
        <v>6</v>
      </c>
      <c r="E5" s="59" t="s">
        <v>7</v>
      </c>
      <c r="F5" s="60" t="s">
        <v>18</v>
      </c>
      <c r="G5" s="70" t="s">
        <v>17</v>
      </c>
    </row>
    <row r="6" spans="1:7" x14ac:dyDescent="0.3">
      <c r="A6" s="15" t="s">
        <v>2</v>
      </c>
      <c r="B6" s="54">
        <v>1.5</v>
      </c>
      <c r="C6" s="5"/>
      <c r="D6" s="18" t="s">
        <v>2</v>
      </c>
      <c r="E6" s="54">
        <v>900</v>
      </c>
      <c r="F6" s="65">
        <v>0.35</v>
      </c>
      <c r="G6" s="19">
        <v>0.5</v>
      </c>
    </row>
    <row r="7" spans="1:7" x14ac:dyDescent="0.3">
      <c r="A7" s="15" t="s">
        <v>3</v>
      </c>
      <c r="B7" s="54">
        <v>1.5</v>
      </c>
      <c r="C7" s="5"/>
      <c r="D7" s="18" t="s">
        <v>3</v>
      </c>
      <c r="E7" s="54">
        <v>1800</v>
      </c>
      <c r="F7" s="65">
        <v>0.55000000000000004</v>
      </c>
      <c r="G7" s="20"/>
    </row>
    <row r="8" spans="1:7" x14ac:dyDescent="0.3">
      <c r="A8" s="15" t="s">
        <v>4</v>
      </c>
      <c r="B8" s="54">
        <v>4</v>
      </c>
      <c r="D8" s="15" t="s">
        <v>4</v>
      </c>
      <c r="E8" s="54">
        <v>3500</v>
      </c>
      <c r="F8" s="65">
        <v>0.1</v>
      </c>
      <c r="G8" s="20"/>
    </row>
    <row r="9" spans="1:7" ht="15" thickBot="1" x14ac:dyDescent="0.35">
      <c r="A9" s="15" t="s">
        <v>41</v>
      </c>
      <c r="B9" s="54">
        <v>1</v>
      </c>
      <c r="D9" s="15" t="s">
        <v>15</v>
      </c>
      <c r="E9" s="55">
        <v>8000</v>
      </c>
      <c r="F9" s="66">
        <v>0</v>
      </c>
      <c r="G9" s="21"/>
    </row>
    <row r="10" spans="1:7" x14ac:dyDescent="0.3">
      <c r="A10" s="15" t="s">
        <v>9</v>
      </c>
      <c r="B10" s="54">
        <v>0.5</v>
      </c>
      <c r="D10" s="57" t="s">
        <v>63</v>
      </c>
      <c r="E10" s="72">
        <v>300</v>
      </c>
      <c r="F10" s="8">
        <f>SUM(F6:F9)</f>
        <v>1</v>
      </c>
    </row>
    <row r="11" spans="1:7" ht="15" thickBot="1" x14ac:dyDescent="0.35">
      <c r="A11" s="16" t="s">
        <v>14</v>
      </c>
      <c r="B11" s="55">
        <v>4</v>
      </c>
      <c r="D11" s="75" t="s">
        <v>42</v>
      </c>
      <c r="E11" s="73">
        <v>0.4</v>
      </c>
      <c r="F11" s="8"/>
    </row>
    <row r="12" spans="1:7" ht="15" thickBot="1" x14ac:dyDescent="0.35">
      <c r="A12" s="15"/>
      <c r="B12" s="58"/>
      <c r="D12" s="50" t="s">
        <v>8</v>
      </c>
      <c r="E12" s="73">
        <v>0.65</v>
      </c>
    </row>
    <row r="13" spans="1:7" ht="18.600000000000001" thickBot="1" x14ac:dyDescent="0.35">
      <c r="A13" s="85" t="s">
        <v>48</v>
      </c>
      <c r="B13" s="86">
        <v>4200</v>
      </c>
      <c r="D13" s="50" t="s">
        <v>43</v>
      </c>
      <c r="E13" s="73">
        <v>0.8</v>
      </c>
    </row>
    <row r="14" spans="1:7" x14ac:dyDescent="0.3">
      <c r="D14" s="50" t="s">
        <v>16</v>
      </c>
      <c r="E14" s="73">
        <v>0.5</v>
      </c>
    </row>
    <row r="15" spans="1:7" ht="15" thickBot="1" x14ac:dyDescent="0.35">
      <c r="D15" s="71" t="s">
        <v>55</v>
      </c>
      <c r="E15" s="74">
        <v>0.8</v>
      </c>
    </row>
    <row r="16" spans="1:7" ht="15" thickBot="1" x14ac:dyDescent="0.35">
      <c r="A16" s="3" t="s">
        <v>12</v>
      </c>
    </row>
    <row r="17" spans="1:9" ht="15" thickBot="1" x14ac:dyDescent="0.35">
      <c r="A17" s="27" t="s">
        <v>57</v>
      </c>
      <c r="B17" s="88">
        <f>B13*E9/1000000</f>
        <v>33.6</v>
      </c>
      <c r="D17" s="56" t="s">
        <v>49</v>
      </c>
      <c r="E17" s="59" t="s">
        <v>35</v>
      </c>
    </row>
    <row r="18" spans="1:9" x14ac:dyDescent="0.3">
      <c r="A18" s="15" t="s">
        <v>54</v>
      </c>
      <c r="B18" s="89">
        <f>100%-E15</f>
        <v>0.19999999999999996</v>
      </c>
      <c r="D18" s="22" t="s">
        <v>3</v>
      </c>
      <c r="E18" s="84">
        <v>4.2</v>
      </c>
    </row>
    <row r="19" spans="1:9" x14ac:dyDescent="0.3">
      <c r="A19" s="18" t="s">
        <v>58</v>
      </c>
      <c r="B19" s="61">
        <f>B17+(B17*B18)</f>
        <v>40.32</v>
      </c>
      <c r="D19" s="15" t="s">
        <v>50</v>
      </c>
      <c r="E19" s="82">
        <v>6</v>
      </c>
    </row>
    <row r="20" spans="1:9" x14ac:dyDescent="0.3">
      <c r="A20" s="15" t="s">
        <v>62</v>
      </c>
      <c r="B20" s="61">
        <f>B19+(B19-B17)/(E13*E12*E11)</f>
        <v>72.6276923076923</v>
      </c>
      <c r="D20" s="15" t="s">
        <v>52</v>
      </c>
      <c r="E20" s="82">
        <v>10</v>
      </c>
    </row>
    <row r="21" spans="1:9" x14ac:dyDescent="0.3">
      <c r="A21" s="15" t="s">
        <v>59</v>
      </c>
      <c r="B21" s="61">
        <f>B20-B17</f>
        <v>39.027692307692298</v>
      </c>
      <c r="D21" s="15" t="s">
        <v>51</v>
      </c>
      <c r="E21" s="83">
        <v>0.01</v>
      </c>
      <c r="I21" s="64"/>
    </row>
    <row r="22" spans="1:9" ht="15" thickBot="1" x14ac:dyDescent="0.35">
      <c r="A22" s="15" t="s">
        <v>34</v>
      </c>
      <c r="B22" s="61">
        <f>B21/8000/E14*1000000</f>
        <v>9756.9230769230744</v>
      </c>
      <c r="D22" s="16" t="s">
        <v>53</v>
      </c>
      <c r="E22" s="87">
        <v>17</v>
      </c>
    </row>
    <row r="23" spans="1:9" x14ac:dyDescent="0.3">
      <c r="A23" s="15" t="s">
        <v>31</v>
      </c>
      <c r="B23" s="61">
        <f>(B20*F6/E6)*1000000</f>
        <v>28244.102564102559</v>
      </c>
    </row>
    <row r="24" spans="1:9" ht="15" thickBot="1" x14ac:dyDescent="0.35">
      <c r="A24" s="15" t="s">
        <v>32</v>
      </c>
      <c r="B24" s="61">
        <f>(B20*F7/E7)*1000000</f>
        <v>22191.794871794871</v>
      </c>
      <c r="D24" s="25"/>
    </row>
    <row r="25" spans="1:9" ht="15" thickBot="1" x14ac:dyDescent="0.35">
      <c r="A25" s="16" t="s">
        <v>33</v>
      </c>
      <c r="B25" s="78">
        <f>(B20*F8/E8)*1000000</f>
        <v>2075.0769230769229</v>
      </c>
      <c r="D25" s="49" t="s">
        <v>44</v>
      </c>
      <c r="E25" s="49" t="s">
        <v>35</v>
      </c>
      <c r="F25" s="69" t="s">
        <v>13</v>
      </c>
    </row>
    <row r="26" spans="1:9" x14ac:dyDescent="0.3">
      <c r="D26" s="50" t="s">
        <v>3</v>
      </c>
      <c r="E26" s="79">
        <f>B24</f>
        <v>22191.794871794871</v>
      </c>
      <c r="F26" s="77">
        <f>E26/E18</f>
        <v>5283.7606837606836</v>
      </c>
    </row>
    <row r="27" spans="1:9" ht="15" thickBot="1" x14ac:dyDescent="0.35">
      <c r="B27" s="1"/>
      <c r="D27" s="50" t="s">
        <v>4</v>
      </c>
      <c r="E27" s="79">
        <f>B25</f>
        <v>2075.0769230769229</v>
      </c>
      <c r="F27" s="61">
        <f>E27/E19</f>
        <v>345.84615384615381</v>
      </c>
    </row>
    <row r="28" spans="1:9" ht="15" thickBot="1" x14ac:dyDescent="0.35">
      <c r="A28" s="49" t="s">
        <v>10</v>
      </c>
      <c r="B28" s="48" t="s">
        <v>46</v>
      </c>
      <c r="D28" s="50" t="s">
        <v>36</v>
      </c>
      <c r="E28" s="79">
        <f>B23*(100%-G6)</f>
        <v>14122.051282051279</v>
      </c>
      <c r="F28" s="61">
        <f>E28/E20</f>
        <v>1412.2051282051279</v>
      </c>
    </row>
    <row r="29" spans="1:9" x14ac:dyDescent="0.3">
      <c r="A29" s="50" t="s">
        <v>2</v>
      </c>
      <c r="B29" s="47">
        <f>B23*B6</f>
        <v>42366.153846153837</v>
      </c>
      <c r="D29" s="50" t="s">
        <v>37</v>
      </c>
      <c r="E29" s="79">
        <f>B23*G6</f>
        <v>14122.051282051279</v>
      </c>
      <c r="F29" s="61">
        <f>E29/E21</f>
        <v>1412205.128205128</v>
      </c>
    </row>
    <row r="30" spans="1:9" x14ac:dyDescent="0.3">
      <c r="A30" s="50" t="s">
        <v>3</v>
      </c>
      <c r="B30" s="47">
        <f>B24*B7</f>
        <v>33287.692307692305</v>
      </c>
      <c r="D30" s="50" t="s">
        <v>45</v>
      </c>
      <c r="E30" s="79">
        <f>B22</f>
        <v>9756.9230769230744</v>
      </c>
      <c r="F30" s="61">
        <f>E30/E22</f>
        <v>573.93665158371027</v>
      </c>
    </row>
    <row r="31" spans="1:9" ht="15" thickBot="1" x14ac:dyDescent="0.35">
      <c r="A31" s="50" t="s">
        <v>4</v>
      </c>
      <c r="B31" s="47">
        <f>B25*B8</f>
        <v>8300.3076923076915</v>
      </c>
      <c r="D31" s="50" t="s">
        <v>9</v>
      </c>
      <c r="E31" s="79">
        <f>B13</f>
        <v>4200</v>
      </c>
      <c r="F31" s="78">
        <f>E31/E10</f>
        <v>14</v>
      </c>
    </row>
    <row r="32" spans="1:9" ht="15" thickBot="1" x14ac:dyDescent="0.35">
      <c r="A32" s="50" t="s">
        <v>41</v>
      </c>
      <c r="B32" s="47">
        <f>B22*B9</f>
        <v>9756.9230769230744</v>
      </c>
      <c r="D32" s="52" t="s">
        <v>38</v>
      </c>
      <c r="E32" s="62">
        <f>SUM(E26:E29)</f>
        <v>52510.974358974352</v>
      </c>
      <c r="F32" s="76"/>
    </row>
    <row r="33" spans="1:6" ht="15" thickBot="1" x14ac:dyDescent="0.35">
      <c r="A33" s="50" t="s">
        <v>9</v>
      </c>
      <c r="B33" s="47">
        <f>E31*B10</f>
        <v>2100</v>
      </c>
    </row>
    <row r="34" spans="1:6" ht="18.600000000000001" thickBot="1" x14ac:dyDescent="0.35">
      <c r="A34" s="51" t="s">
        <v>61</v>
      </c>
      <c r="B34" s="46">
        <f>SUM(B29:B33)</f>
        <v>95811.076923076907</v>
      </c>
      <c r="D34" s="81" t="s">
        <v>47</v>
      </c>
      <c r="E34" s="80">
        <f>B13*B11</f>
        <v>16800</v>
      </c>
    </row>
    <row r="36" spans="1:6" x14ac:dyDescent="0.3">
      <c r="E36" s="12"/>
    </row>
    <row r="37" spans="1:6" ht="18" x14ac:dyDescent="0.3">
      <c r="D37" s="9"/>
      <c r="E37" s="45"/>
      <c r="F37" s="9"/>
    </row>
  </sheetData>
  <mergeCells count="1">
    <mergeCell ref="F4:G4"/>
  </mergeCells>
  <pageMargins left="0.62992125984251968" right="0.62992125984251968" top="0.59055118110236227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A18" zoomScale="83" zoomScaleNormal="83" workbookViewId="0">
      <selection activeCell="K41" sqref="K41"/>
    </sheetView>
  </sheetViews>
  <sheetFormatPr baseColWidth="10" defaultRowHeight="14.4" x14ac:dyDescent="0.3"/>
  <cols>
    <col min="1" max="9" width="9.33203125" customWidth="1"/>
  </cols>
  <sheetData>
    <row r="1" spans="1:10" ht="18" x14ac:dyDescent="0.3">
      <c r="A1" s="67" t="s">
        <v>40</v>
      </c>
      <c r="F1" s="9"/>
      <c r="H1" s="68" t="s">
        <v>30</v>
      </c>
      <c r="I1" s="2">
        <v>18</v>
      </c>
    </row>
    <row r="2" spans="1:10" x14ac:dyDescent="0.3">
      <c r="A2" s="63" t="s">
        <v>39</v>
      </c>
      <c r="F2" s="9"/>
      <c r="H2" s="13"/>
      <c r="I2" s="7"/>
    </row>
    <row r="3" spans="1:10" ht="15" thickBot="1" x14ac:dyDescent="0.35"/>
    <row r="4" spans="1:10" x14ac:dyDescent="0.3">
      <c r="A4" s="91" t="s">
        <v>29</v>
      </c>
      <c r="B4" s="92"/>
      <c r="C4" s="94" t="s">
        <v>28</v>
      </c>
      <c r="D4" s="95"/>
      <c r="E4" s="91" t="s">
        <v>26</v>
      </c>
      <c r="F4" s="93"/>
      <c r="G4" s="93"/>
      <c r="H4" s="92"/>
      <c r="I4" s="41" t="s">
        <v>25</v>
      </c>
      <c r="J4" s="6"/>
    </row>
    <row r="5" spans="1:10" ht="14.4" customHeight="1" thickBot="1" x14ac:dyDescent="0.35">
      <c r="A5" s="28" t="s">
        <v>23</v>
      </c>
      <c r="B5" s="29" t="s">
        <v>24</v>
      </c>
      <c r="C5" s="30" t="s">
        <v>20</v>
      </c>
      <c r="D5" s="29" t="s">
        <v>19</v>
      </c>
      <c r="E5" s="28" t="s">
        <v>20</v>
      </c>
      <c r="F5" s="31" t="s">
        <v>2</v>
      </c>
      <c r="G5" s="31" t="s">
        <v>21</v>
      </c>
      <c r="H5" s="29" t="s">
        <v>22</v>
      </c>
      <c r="I5" s="29" t="s">
        <v>27</v>
      </c>
    </row>
    <row r="6" spans="1:10" x14ac:dyDescent="0.3">
      <c r="A6" s="32">
        <v>5106</v>
      </c>
      <c r="B6" s="37">
        <f>A6/$I$1</f>
        <v>283.66666666666669</v>
      </c>
      <c r="C6" s="14">
        <v>0</v>
      </c>
      <c r="D6" s="33">
        <v>1282</v>
      </c>
      <c r="E6" s="42">
        <v>0</v>
      </c>
      <c r="F6" s="17">
        <v>50</v>
      </c>
      <c r="G6" s="17">
        <v>25</v>
      </c>
      <c r="H6" s="33">
        <v>25</v>
      </c>
      <c r="I6" s="33">
        <v>15</v>
      </c>
    </row>
    <row r="7" spans="1:10" x14ac:dyDescent="0.3">
      <c r="A7" s="34">
        <v>4415</v>
      </c>
      <c r="B7" s="38">
        <f t="shared" ref="B7:B16" si="0">A7/$I$1</f>
        <v>245.27777777777777</v>
      </c>
      <c r="C7" s="40">
        <v>20</v>
      </c>
      <c r="D7" s="35">
        <v>1159</v>
      </c>
      <c r="E7" s="43">
        <v>10</v>
      </c>
      <c r="F7" s="26">
        <v>50</v>
      </c>
      <c r="G7" s="26">
        <v>15</v>
      </c>
      <c r="H7" s="35">
        <v>25</v>
      </c>
      <c r="I7" s="35">
        <v>14</v>
      </c>
    </row>
    <row r="8" spans="1:10" x14ac:dyDescent="0.3">
      <c r="A8" s="34">
        <v>4053</v>
      </c>
      <c r="B8" s="38">
        <f t="shared" si="0"/>
        <v>225.16666666666666</v>
      </c>
      <c r="C8" s="40">
        <v>41</v>
      </c>
      <c r="D8" s="35">
        <v>1035</v>
      </c>
      <c r="E8" s="43">
        <v>20</v>
      </c>
      <c r="F8" s="26">
        <v>40</v>
      </c>
      <c r="G8" s="26">
        <v>15</v>
      </c>
      <c r="H8" s="35">
        <v>20</v>
      </c>
      <c r="I8" s="35">
        <v>12</v>
      </c>
    </row>
    <row r="9" spans="1:10" x14ac:dyDescent="0.3">
      <c r="A9" s="34">
        <v>3527</v>
      </c>
      <c r="B9" s="38">
        <f t="shared" si="0"/>
        <v>195.94444444444446</v>
      </c>
      <c r="C9" s="40">
        <v>61</v>
      </c>
      <c r="D9" s="35">
        <v>913</v>
      </c>
      <c r="E9" s="43">
        <v>30</v>
      </c>
      <c r="F9" s="26">
        <v>35</v>
      </c>
      <c r="G9" s="26">
        <v>10</v>
      </c>
      <c r="H9" s="35">
        <v>25</v>
      </c>
      <c r="I9" s="35">
        <v>10</v>
      </c>
    </row>
    <row r="10" spans="1:10" x14ac:dyDescent="0.3">
      <c r="A10" s="34">
        <v>3410</v>
      </c>
      <c r="B10" s="38">
        <f t="shared" si="0"/>
        <v>189.44444444444446</v>
      </c>
      <c r="C10" s="40">
        <v>82</v>
      </c>
      <c r="D10" s="35">
        <v>790</v>
      </c>
      <c r="E10" s="43">
        <v>40</v>
      </c>
      <c r="F10" s="26">
        <v>30</v>
      </c>
      <c r="G10" s="26">
        <v>10</v>
      </c>
      <c r="H10" s="35">
        <v>20</v>
      </c>
      <c r="I10" s="35">
        <v>9</v>
      </c>
    </row>
    <row r="11" spans="1:10" x14ac:dyDescent="0.3">
      <c r="A11" s="34">
        <v>3293</v>
      </c>
      <c r="B11" s="38">
        <f t="shared" si="0"/>
        <v>182.94444444444446</v>
      </c>
      <c r="C11" s="40">
        <v>102</v>
      </c>
      <c r="D11" s="35">
        <v>667</v>
      </c>
      <c r="E11" s="43">
        <v>50</v>
      </c>
      <c r="F11" s="26">
        <v>25</v>
      </c>
      <c r="G11" s="26">
        <v>10</v>
      </c>
      <c r="H11" s="35">
        <v>15</v>
      </c>
      <c r="I11" s="35">
        <v>7</v>
      </c>
    </row>
    <row r="12" spans="1:10" x14ac:dyDescent="0.3">
      <c r="A12" s="34">
        <v>3012</v>
      </c>
      <c r="B12" s="38">
        <f t="shared" si="0"/>
        <v>167.33333333333334</v>
      </c>
      <c r="C12" s="40">
        <v>123</v>
      </c>
      <c r="D12" s="35">
        <v>545</v>
      </c>
      <c r="E12" s="43">
        <v>60</v>
      </c>
      <c r="F12" s="26">
        <v>25</v>
      </c>
      <c r="G12" s="26">
        <v>5</v>
      </c>
      <c r="H12" s="35">
        <v>10</v>
      </c>
      <c r="I12" s="35">
        <v>5</v>
      </c>
    </row>
    <row r="13" spans="1:10" x14ac:dyDescent="0.3">
      <c r="A13" s="34">
        <v>2896</v>
      </c>
      <c r="B13" s="38">
        <f t="shared" si="0"/>
        <v>160.88888888888889</v>
      </c>
      <c r="C13" s="40">
        <v>143</v>
      </c>
      <c r="D13" s="35">
        <v>422</v>
      </c>
      <c r="E13" s="43">
        <v>70</v>
      </c>
      <c r="F13" s="26">
        <v>20</v>
      </c>
      <c r="G13" s="26">
        <v>5</v>
      </c>
      <c r="H13" s="35">
        <v>5</v>
      </c>
      <c r="I13" s="35">
        <v>4</v>
      </c>
    </row>
    <row r="14" spans="1:10" x14ac:dyDescent="0.3">
      <c r="A14" s="34">
        <v>2533</v>
      </c>
      <c r="B14" s="38">
        <f t="shared" si="0"/>
        <v>140.72222222222223</v>
      </c>
      <c r="C14" s="40">
        <v>164</v>
      </c>
      <c r="D14" s="35">
        <v>299</v>
      </c>
      <c r="E14" s="43">
        <v>80</v>
      </c>
      <c r="F14" s="26">
        <v>10</v>
      </c>
      <c r="G14" s="26">
        <v>5</v>
      </c>
      <c r="H14" s="35">
        <v>5</v>
      </c>
      <c r="I14" s="35">
        <v>2</v>
      </c>
    </row>
    <row r="15" spans="1:10" x14ac:dyDescent="0.3">
      <c r="A15" s="34">
        <v>2170</v>
      </c>
      <c r="B15" s="38">
        <f t="shared" si="0"/>
        <v>120.55555555555556</v>
      </c>
      <c r="C15" s="40">
        <v>184</v>
      </c>
      <c r="D15" s="35">
        <v>179</v>
      </c>
      <c r="E15" s="43">
        <v>90</v>
      </c>
      <c r="F15" s="26">
        <v>5</v>
      </c>
      <c r="G15" s="26">
        <v>2</v>
      </c>
      <c r="H15" s="35">
        <v>3</v>
      </c>
      <c r="I15" s="35">
        <v>1</v>
      </c>
    </row>
    <row r="16" spans="1:10" ht="15" thickBot="1" x14ac:dyDescent="0.35">
      <c r="A16" s="36">
        <v>1890</v>
      </c>
      <c r="B16" s="39">
        <f t="shared" si="0"/>
        <v>105</v>
      </c>
      <c r="C16" s="28">
        <v>205</v>
      </c>
      <c r="D16" s="29">
        <v>53</v>
      </c>
      <c r="E16" s="44">
        <v>100</v>
      </c>
      <c r="F16" s="31">
        <v>0</v>
      </c>
      <c r="G16" s="31">
        <v>0</v>
      </c>
      <c r="H16" s="29">
        <v>0</v>
      </c>
      <c r="I16" s="29">
        <v>-1</v>
      </c>
    </row>
    <row r="17" spans="1:9" x14ac:dyDescent="0.3">
      <c r="A17" s="11"/>
      <c r="B17" s="11"/>
      <c r="E17" s="11"/>
      <c r="F17" s="11"/>
      <c r="G17" s="11"/>
      <c r="H17" s="11"/>
      <c r="I17" s="11"/>
    </row>
    <row r="18" spans="1:9" x14ac:dyDescent="0.3">
      <c r="F18" s="11"/>
    </row>
  </sheetData>
  <mergeCells count="3">
    <mergeCell ref="A4:B4"/>
    <mergeCell ref="E4:H4"/>
    <mergeCell ref="C4:D4"/>
  </mergeCells>
  <pageMargins left="0.98425196850393704" right="0.23622047244094491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Rechenblatt</vt:lpstr>
      <vt:lpstr>Ergebnisse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cp:lastPrinted>2023-03-19T21:51:30Z</cp:lastPrinted>
  <dcterms:created xsi:type="dcterms:W3CDTF">2022-05-29T17:31:50Z</dcterms:created>
  <dcterms:modified xsi:type="dcterms:W3CDTF">2023-03-24T12:59:41Z</dcterms:modified>
</cp:coreProperties>
</file>